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workbookProtection workbookAlgorithmName="SHA-512" workbookHashValue="Q2Cb15PPJIgtS8R8DpYFd94OlzI47J83Xo7tB8N4zbsyTv0LCpcaOO5il6I3RzwjrVLCd9jONlDpcNuMHlTqEQ==" workbookSpinCount="100000" workbookSaltValue="fmTCwplaZb5f8TuZxPSXvA==" lockStructure="1"/>
  <bookViews>
    <workbookView xWindow="65416" yWindow="65416" windowWidth="29040" windowHeight="15720" activeTab="0"/>
  </bookViews>
  <sheets>
    <sheet name="Tāme" sheetId="6" r:id="rId1"/>
    <sheet name="Atbalsta noteikšana no 01.2024" sheetId="21" r:id="rId2"/>
    <sheet name="Finansējums" sheetId="16" r:id="rId3"/>
    <sheet name="Līguma pielikums" sheetId="22" state="hidden" r:id="rId4"/>
    <sheet name="Faktisko izmaksu pārskats" sheetId="23" state="hidden" r:id="rId5"/>
    <sheet name="Aprekiniem" sheetId="12" state="hidden" r:id="rId6"/>
  </sheets>
  <externalReferences>
    <externalReference r:id="rId9"/>
  </externalReferences>
  <definedNames>
    <definedName name="Atb_jautajums_1">'[1]Aprekini'!$A$13:$A$16</definedName>
    <definedName name="Diskonta_likme">'[1]Aprekini'!$E$4</definedName>
    <definedName name="Izmaksu_veidi">'[1]Aprekini'!$A$4:$A$10</definedName>
    <definedName name="Kapitala_atlaide">'[1]Atbalsts'!$B$64</definedName>
    <definedName name="Kopa_attiec_apgaismojums">'[1]Atbalsts'!$B$50</definedName>
    <definedName name="Kopa_attiec_buv">'[1]Atbalsts'!$B$14</definedName>
    <definedName name="Kopa_attiec_iekartas">'[1]Atbalsts'!$B$32</definedName>
    <definedName name="Kopa_attiec_inzenier">'[1]Atbalsts'!$B$23</definedName>
    <definedName name="Kopa_attiec_sekundarie">'[1]Atbalsts'!$B$41</definedName>
    <definedName name="Kopa_attiec_siltums">'[1]Atbalsts'!$B$59</definedName>
    <definedName name="Kopa_neattiec_apgaismojums_gber">'[1]Atbalsts'!$D$50</definedName>
    <definedName name="Kopa_neattiec_apgaismojums_pvn">'[1]Atbalsts'!$C$50</definedName>
    <definedName name="Kopa_neattiec_buv_pvn">'[1]Atbalsts'!$C$14</definedName>
    <definedName name="Kopa_neattiec_iekartas_gber">'[1]Atbalsts'!$D$32</definedName>
    <definedName name="Kopa_neattiec_iekartas_pvn">'[1]Atbalsts'!$C$32</definedName>
    <definedName name="Kopa_neattiec_inzenier_gber">'[1]Atbalsts'!$D$23</definedName>
    <definedName name="Kopa_neattiec_inzenier_pvn">'[1]Atbalsts'!$C$23</definedName>
    <definedName name="Kopa_neattiec_sekundarie_gber">'[1]Atbalsts'!$D$41</definedName>
    <definedName name="Kopa_neattiec_sekundarie_pvn">'[1]Atbalsts'!$C$41</definedName>
    <definedName name="Kopa_neattiec_siltums_gber">'[1]Atbalsts'!$D$59</definedName>
    <definedName name="Kopa_neattiec_siltums_pvn">'[1]Atbalsts'!$C$59</definedName>
    <definedName name="Pieejamais_de_minimis">'[1]Vispārīgi'!$C$10</definedName>
    <definedName name="_xlnm.Print_Area" localSheetId="2">'Finansējums'!$C$5:$T$64</definedName>
    <definedName name="_xlnm.Print_Area" localSheetId="3">'Līguma pielikums'!$5:$63</definedName>
    <definedName name="_xlnm.Print_Area" localSheetId="0">'Tāme'!$B$3:$M$69</definedName>
    <definedName name="vai_deminimis">'[1]Aprekini'!$B$34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<sst xmlns="http://schemas.openxmlformats.org/spreadsheetml/2006/main" count="243" uniqueCount="173">
  <si>
    <t>Nosaukums</t>
  </si>
  <si>
    <t>IZDEVUMU POZĪCIJAS, KAS IEKĻAUTAS INVESTĪCIJU PROJEKTA IZMAKSĀS</t>
  </si>
  <si>
    <t>A</t>
  </si>
  <si>
    <t>Lielais komersants</t>
  </si>
  <si>
    <t>Vidējais komersants</t>
  </si>
  <si>
    <t>Sīkais (mikro) vai mazais komersants</t>
  </si>
  <si>
    <t>B</t>
  </si>
  <si>
    <t>Reģ. Nr.</t>
  </si>
  <si>
    <t>Cena par vienību bez PVN, EUR</t>
  </si>
  <si>
    <t>Kopā, EUR</t>
  </si>
  <si>
    <t>PVN, EUR</t>
  </si>
  <si>
    <t>Būvnieks / piegādātājs</t>
  </si>
  <si>
    <t>Vienību skaits</t>
  </si>
  <si>
    <t>Kopā</t>
  </si>
  <si>
    <t>Nav</t>
  </si>
  <si>
    <t>Piegādātājs</t>
  </si>
  <si>
    <t>Summa, EUR</t>
  </si>
  <si>
    <t>Apraksts</t>
  </si>
  <si>
    <t>INFORMĀCIJA PAR KOMERSANTU</t>
  </si>
  <si>
    <t>Reģistrācijas Nr.</t>
  </si>
  <si>
    <t>MVU statuss</t>
  </si>
  <si>
    <t>Ir</t>
  </si>
  <si>
    <t>Jautājums</t>
  </si>
  <si>
    <t>Atbilde</t>
  </si>
  <si>
    <t>MVU kategroija</t>
  </si>
  <si>
    <t>Maks. Atbalsts</t>
  </si>
  <si>
    <t>Ir/Nav</t>
  </si>
  <si>
    <t>C</t>
  </si>
  <si>
    <t>KOPĒJĀS PROJEKTA IZMAKSAS</t>
  </si>
  <si>
    <t>Vai ir atlicis de minimis?</t>
  </si>
  <si>
    <t>D</t>
  </si>
  <si>
    <t>PVN likme</t>
  </si>
  <si>
    <t>PVN likmes</t>
  </si>
  <si>
    <t>Izmaksu pozīcija</t>
  </si>
  <si>
    <t>Izmaksu veids</t>
  </si>
  <si>
    <t>Diskonta likme</t>
  </si>
  <si>
    <t>Summa, kurai nav norādīts finansējums:</t>
  </si>
  <si>
    <t>Veidlapas versija</t>
  </si>
  <si>
    <t>Atbildes</t>
  </si>
  <si>
    <t>N.p.k.</t>
  </si>
  <si>
    <t>Vai ir atlicis de minimis? (1 ir, 0 nav)</t>
  </si>
  <si>
    <t>t.sk. ALTUM aizdevums, EUR</t>
  </si>
  <si>
    <t>Attiecināmās izmaksas, EUR</t>
  </si>
  <si>
    <t>ALTUM aizdevums</t>
  </si>
  <si>
    <r>
      <rPr>
        <b/>
        <sz val="18"/>
        <color rgb="FF00467F"/>
        <rFont val="Century Gothic"/>
        <family val="2"/>
      </rPr>
      <t>ENERGOEFEKTIVITĀTES PAAUGSTINĀŠANAS PASĀKUMI</t>
    </r>
    <r>
      <rPr>
        <sz val="11"/>
        <color rgb="FF00467F"/>
        <rFont val="Century Gothic"/>
        <family val="2"/>
      </rPr>
      <t xml:space="preserve">
</t>
    </r>
    <r>
      <rPr>
        <sz val="9"/>
        <color rgb="FF00467F"/>
        <rFont val="Century Gothic"/>
        <family val="2"/>
      </rPr>
      <t>1.2.1.2.I.1. PASĀKUMĀ "ENERGOEFEKTIVITĀTES PAAUGSTINĀŠANA UZŅĒMĒJDARBĪBĀ 
(IETVEROT PĀREJU UZ ATJAUNOJAMO ENERGORESURSU TEHNOLOĢIJU IZMANTOŠANU SILTUMAPGĀDĒ)"</t>
    </r>
  </si>
  <si>
    <r>
      <t xml:space="preserve">Aizņēmēja līdzdalība 
</t>
    </r>
    <r>
      <rPr>
        <b/>
        <sz val="7"/>
        <color theme="0"/>
        <rFont val="Century Gothic"/>
        <family val="2"/>
      </rPr>
      <t xml:space="preserve">(brīva no publiskā atbalsta) </t>
    </r>
  </si>
  <si>
    <r>
      <t xml:space="preserve">Cita finansētāja aizdevums
</t>
    </r>
    <r>
      <rPr>
        <b/>
        <sz val="7"/>
        <color theme="0"/>
        <rFont val="Century Gothic"/>
        <family val="2"/>
      </rPr>
      <t>(brīvs no publiskā atbalsta)</t>
    </r>
  </si>
  <si>
    <r>
      <t xml:space="preserve">Cits publiskais finansējums, kas saņemts līdz projekta pabeigšanai
</t>
    </r>
    <r>
      <rPr>
        <b/>
        <sz val="7"/>
        <color theme="0"/>
        <rFont val="Century Gothic"/>
        <family val="2"/>
      </rPr>
      <t>(LAD, LIAA u.c.)</t>
    </r>
  </si>
  <si>
    <r>
      <t xml:space="preserve">t.sk. Aizņēmēja līdzdalība, EUR 
</t>
    </r>
    <r>
      <rPr>
        <b/>
        <sz val="7"/>
        <color theme="0"/>
        <rFont val="Century Gothic"/>
        <family val="2"/>
      </rPr>
      <t xml:space="preserve">(brīva no publiskā atbalsta) </t>
    </r>
  </si>
  <si>
    <r>
      <t xml:space="preserve">t.sk. Cita finansētāja aizdevums, EUR
</t>
    </r>
    <r>
      <rPr>
        <b/>
        <sz val="7"/>
        <color theme="0"/>
        <rFont val="Century Gothic"/>
        <family val="2"/>
      </rPr>
      <t>(brīvs no publiskā atbalsta)</t>
    </r>
  </si>
  <si>
    <t>FINANSĒJUMA SADALĪJUMS</t>
  </si>
  <si>
    <t>Pielikums Nr.3</t>
  </si>
  <si>
    <t>Projekta izmaksu tāme</t>
  </si>
  <si>
    <t>Izmaksu veidi un ieguldījumu vienības</t>
  </si>
  <si>
    <t>t.sk., Attiecināmās izmaksas kopā, EUR</t>
  </si>
  <si>
    <r>
      <t xml:space="preserve">Aizņēmēja līdzdalība 
</t>
    </r>
    <r>
      <rPr>
        <sz val="8"/>
        <rFont val="Times New Roman"/>
        <family val="1"/>
      </rPr>
      <t xml:space="preserve">(brīva no publiskā atbalsta) </t>
    </r>
  </si>
  <si>
    <r>
      <t xml:space="preserve">Finansētāja aizdevums
</t>
    </r>
    <r>
      <rPr>
        <sz val="8"/>
        <rFont val="Times New Roman"/>
        <family val="1"/>
      </rPr>
      <t>(brīvs no publiskā atbalsta)</t>
    </r>
  </si>
  <si>
    <r>
      <t xml:space="preserve">Cits publiskais finansējums, kas saņemts līdz projekta pabeigšanai
</t>
    </r>
    <r>
      <rPr>
        <sz val="8"/>
        <rFont val="Times New Roman"/>
        <family val="1"/>
      </rPr>
      <t>(LAD, LIAA u.c.)</t>
    </r>
  </si>
  <si>
    <t>Izmaksu procentuālais sadalījums starp finansētājiem</t>
  </si>
  <si>
    <t>PROJEKTA KOPĒJĀS IZMAKSAS:</t>
  </si>
  <si>
    <t>*</t>
  </si>
  <si>
    <t>Aizņēmēja līdzdalība sadalījumā pa ieguldījumu vienībām netiek veikta. Aizņēmējam līdzdalība jānodrošina ne mazāk kā izmaksu veida kopējā apmērā.</t>
  </si>
  <si>
    <t>**</t>
  </si>
  <si>
    <t>ALTUM aizdevums sadalījumā pa ieguldījumu vienībām netiek veikts. Aizdevumam jābūt ne vairāk kā izmaksu veida kopējā apmērā.</t>
  </si>
  <si>
    <t>***</t>
  </si>
  <si>
    <t>Finansētāja aizdevums sadalījumā pa ieguldījumu vienībām netiek veikts. Finansētāja aizdevumam jābūt izmaksu veida kopējā apmērā.</t>
  </si>
  <si>
    <t>****</t>
  </si>
  <si>
    <t>Cita atbalsta sniedzēja atbalsts sadalījumā pa ieguldījumu vienībām netiek veikts. Citam atbalstam jābūt izmaksu veida kopējā apmērā.</t>
  </si>
  <si>
    <t>Attiecināmo izmaksu korekcija, ņemot vērā VGAR, EUR</t>
  </si>
  <si>
    <t>Attiecināmās izmaksas
kopā, EUR</t>
  </si>
  <si>
    <t>Neattiecināmās izmaksas
kopā, EUR</t>
  </si>
  <si>
    <t>KOPĀ, EUR
(t.sk. PVN)</t>
  </si>
  <si>
    <r>
      <t xml:space="preserve">Summa, EUR neiesk.PVN
</t>
    </r>
    <r>
      <rPr>
        <b/>
        <sz val="7"/>
        <color theme="0" tint="-0.04997999966144562"/>
        <rFont val="Century Gothic"/>
        <family val="2"/>
      </rPr>
      <t>(ielasās no darba lapas "Tāme")</t>
    </r>
  </si>
  <si>
    <t>PROJEKTA KOPĒJĀS IZMAKSAS</t>
  </si>
  <si>
    <t>MAKSIMĀLĀ KAPITĀLA ATLAIDE UN PIEMĒROJAMAIS ATBALSTS</t>
  </si>
  <si>
    <t>Kopā:</t>
  </si>
  <si>
    <t>Cits publiskais finansējums, kas saņemts līdz projekta pabeigšanai</t>
  </si>
  <si>
    <t>Attiecināmās izmaksas kopā</t>
  </si>
  <si>
    <t xml:space="preserve"> </t>
  </si>
  <si>
    <t>Aizņēmējam jānodrošina līdzdalība ne mazāk kā 5% no Attiecināmajām izmaksām</t>
  </si>
  <si>
    <t>Vai būs Paralēlais aizdevums (1-Jā; 0-Nē)</t>
  </si>
  <si>
    <t>Paralēlais aizdevums ir vismaz tik liels cik ALTUM aizdevums (1-Jā; 0-Nē; N/A- nav jāpiemēro)</t>
  </si>
  <si>
    <t>Teksts veidlapā, ja bankas aizdevums ir par mazu</t>
  </si>
  <si>
    <t>Teksts veidlapā, ja līzdalība nav pieteiekama</t>
  </si>
  <si>
    <t>Finansētāja aizdevumam jābūt ne mazākam kā ALTUM finansējumam</t>
  </si>
  <si>
    <t>Paralēlā aizdevuma apmēra pārbaude 
(lapā Finansējums 119 rinda)</t>
  </si>
  <si>
    <t>Līdzdalības apmēra pārbaude 
(lapā Finansējums 118 rinda)</t>
  </si>
  <si>
    <t>Aizdevuma līguma Nr.</t>
  </si>
  <si>
    <t>Vai jākontrolē aizdevuma izmaksa katrai ieguldījuma vienībai?</t>
  </si>
  <si>
    <t>Pārējie noteikumi saskaņā ar Aizdevuma līgumā un Aizdevuma līguma noteikumos noteikto. Šis pielikums ir neatņemama Aizdevuma līguma sastāvdaļa.</t>
  </si>
  <si>
    <t>Izmaksu veids un ieguldījumu vienības</t>
  </si>
  <si>
    <r>
      <t xml:space="preserve">t.sk. Cits publiskais finansējums, EUR 
</t>
    </r>
    <r>
      <rPr>
        <sz val="7"/>
        <color theme="0"/>
        <rFont val="Century Gothic"/>
        <family val="2"/>
      </rPr>
      <t>(saņemts līdz projekta pabeigšanai)</t>
    </r>
  </si>
  <si>
    <t>PAREDZAMAIS ATBALSTA VEIDS:</t>
  </si>
  <si>
    <t>Ja vēlaties pieprasīt mazāku kapitāla atlaidi par aprēķināto, norādiet to šeit.</t>
  </si>
  <si>
    <t>APRĒĶINĀTĀ KAPITĀLA ATLAIDE, EUR:</t>
  </si>
  <si>
    <t>PIEPRASĪTĀ KAPITĀLA ATLAIDE, EUR:</t>
  </si>
  <si>
    <t>IZDEVUMU POZĪCIJAS, KAS IEKĻAUTAS INVESTĪCIJU PROJEKTA KOPĒJĀS IZMAKSĀS:</t>
  </si>
  <si>
    <r>
      <t xml:space="preserve">INFORMĀCIJA ATBALSTA PIETEIKUMAM </t>
    </r>
    <r>
      <rPr>
        <sz val="11"/>
        <color theme="0"/>
        <rFont val="Century Gothic"/>
        <family val="2"/>
      </rPr>
      <t>(Šī informācija ir jānorāda, aizpildot atbalsta pieteikumu)</t>
    </r>
  </si>
  <si>
    <t>Citas izmaksas, kas nevar tikt iekļautas projekta kopējās izmaksās, bet ir nepieciešamas projekta īstenošanai:</t>
  </si>
  <si>
    <t>IZDEVUMU POZĪCIJAS, KAS NEVAR TIKT IEKĻAUTAS PROJEKTA KOPĒJĀS IZMAKSĀS, BET IR NEPIECIEŠAMAS PROJEKTA ĪSTENOŠANAI:</t>
  </si>
  <si>
    <t>IZDEVUMU POZĪCIJAS, KAS NEVAR TIKT IEKĻAUTAS PROJEKTA KOPĒJĀS IZMAKSĀS, BET IR NEPIECIEŠAMAS PROJEKTA ĪSTENOŠANAI</t>
  </si>
  <si>
    <t>Darba lapā automātiski ir ielasījušies dati no darba lapām "Tāme"  un "Atbalsta noteikšana". 
Papildus Jums šajā darba lapā jānorāda informācija- no kādiem finanšu avotiem tiks finansētas Attiecināmās izmaksas, Neattiecināmās izmaksas un izmaksas, kas nav iekļautas Projekta kopējās izmaksās.</t>
  </si>
  <si>
    <t>avots</t>
  </si>
  <si>
    <t>pieskaitot 100 bps</t>
  </si>
  <si>
    <t>https://competition-policy.ec.europa.eu/state-aid/legislation/reference-discount-rates-and-recovery-interest-rates/reference-and-discount-rates_en</t>
  </si>
  <si>
    <t>PROJEKTA KOPĒJĀS IZMAKSAS, NEIESKAITOT PVN</t>
  </si>
  <si>
    <t>PROJEKTA KOPĒJĀS IZMAKSAS, NEIESKAITOT PVN, EUR</t>
  </si>
  <si>
    <r>
      <t xml:space="preserve">LAPA VEIDLAPAS APRĒĶINU NODROŠINĀŠANAI
</t>
    </r>
    <r>
      <rPr>
        <sz val="11"/>
        <rFont val="Calibri"/>
        <family val="2"/>
        <scheme val="minor"/>
      </rPr>
      <t>(Nav paredzēta aizpildīšanai)</t>
    </r>
  </si>
  <si>
    <t>I.ĒKU ENERGOEFEKTIVITĀTES PAAUGSTINĀŠANA</t>
  </si>
  <si>
    <t>(būvdarbu veikšana nedzīvojamās ēkas norobežojošās konstrukcijās; nedzīvojamās ēkas un ražošanas teritorijas inženiersistēmu atjaunošana, pārbūve vai izveide, tajā skaitā pieslēguma izveidošana centralizētajai siltumapgādes sistēmai un siltummezgla izveide; energoefektīva apgaismojuma uzstādīšana; iekšējo un ārējo individuālo un lokālo siltumtīklu un aukstumapgādes sistēmu pārbūve;  autoruzraudzība un būvuzraudzība; būvlaukuma teritorijas sakārtošana; citi pasākumi, ja tie ir nepieciešami energoefektivitātes paaugstināšanai un sasniegto rezultātu ilgtspējai)</t>
  </si>
  <si>
    <t>II.ENERGOEFEKTIVITĀTES PAAUGSTINĀŠANA IEKĀRTĀS UN SEKUNDĀRO ENERGORESURSU ATGŪŠANA NO RAŽOŠANAS TEHNOLOĢISKAJIEM PROCESIEM</t>
  </si>
  <si>
    <t>(jaunu energoefektīvāku ražošanas iekārtu un ražošanas procesus nodrošinošo blakusprocesu iekārtu iegāde un uzstādīšana, ja aizstāj esošās ražošanas iekārtas un ražošanas procesus nodrošinošo blakusprocesu iekārtas; sekundāro energoresursu atgūšana no ražošanas tehnoloģiskajiem procesiem; autoruzraudzība un būvuzraudzība; būvlaukuma teritorijas sakārtošana; citi pasākumi, ja tie ir nepieciešami energoefektivitātes paaugstināšanai un sasniegto rezultātu ilgtspējai)</t>
  </si>
  <si>
    <t>(sagatavošanās darbu izmaksas; ēkas energosertifikāta, energoaudita, pārskata par projekta energoresursu ietaupījuma aprēķinu sagatavošanas izmaksas; teritorijas labiekārtošanas un apzaļumošanas izmaksas; izmaksas, kas radušās, pamatojoties uz noslēgtu darba līgumu; projekta izmaksas, kas nav tieši saistītas ar projekta ietvaros veiktajām darbībām, nav samērīgas, pamatotas ar izdevumus apliecinošiem dokumentiem un nav ievēroti saimnieciskuma, lietderības un efektivitātes principi; izmaksas, kas saistītas ar fosilos energoresursus izmantojošas iekārtas uzstādīšanu, modernizāciju vai nomaiņu pret citu fosilos energoresursus izmantojošu iekārtu;  iekārtu un ražošanas procesus nodrošinošo blakusprocesu iekārtu iegādes izmaksas, ja iekārtas neaizstāj esošās ražošanas iekārtas un ražošanas procesus nodrošinošo blakusprocesu iekārtas; jebkāda veida pārvietojamās tehnikas un transportlīdzekļu iegādes izmaksas; lietotu iekārtu iegādes izmaksas; izmaksas, kas saistītas ar ēku konstrukciju projektēšanas būvspeciālista izvērtējumu par elektroenerģiju ražojošo tehnoloģiju projekta risinājuma radīto slodžu un stiprinājumu ietekmi uz ēkas nesošajām konstrukcijām un jumta konstruktīvo risinājumu; teritorijas labiekārtošanas un apzaļumošanas izmaksas)</t>
  </si>
  <si>
    <t>6</t>
  </si>
  <si>
    <t>EE ēkas un iekārtas (I un II)</t>
  </si>
  <si>
    <t>AER ražošana III a)</t>
  </si>
  <si>
    <t>AER pārējais III b)</t>
  </si>
  <si>
    <r>
      <t xml:space="preserve">Projekta attiecināmo izmaksu pozīcija
</t>
    </r>
    <r>
      <rPr>
        <b/>
        <sz val="7"/>
        <color theme="0" tint="-0.04997999966144562"/>
        <rFont val="Century Gothic"/>
        <family val="2"/>
      </rPr>
      <t>(ielasās no darba lapas "Tāme")</t>
    </r>
  </si>
  <si>
    <t>Hipotētiskā scenārija izmaksas, EUR</t>
  </si>
  <si>
    <r>
      <rPr>
        <b/>
        <sz val="18"/>
        <color rgb="FF00467F"/>
        <rFont val="Century Gothic"/>
        <family val="2"/>
      </rPr>
      <t xml:space="preserve">PROJEKTA IZMAKSU FINANSĒŠANAS APRĒĶINS
ENERGOEFEKTIVITĀTEI
</t>
    </r>
    <r>
      <rPr>
        <sz val="11"/>
        <color rgb="FF00467F"/>
        <rFont val="Century Gothic"/>
        <family val="2"/>
      </rPr>
      <t>ENERGOEFEKTIVITĀTES UN ATJAUNOJAMO ENERGORESURSU PASĀKUMIEM
1.2.1.2.I.1. PASĀKUMĀ "ENERGOEFEKTIVITĀTES PAAUGSTINĀŠANA UZŅĒMĒJDARBĪBĀ 
(IETVEROT PĀREJU UZ ATJAUNOJAMO ENERGORESURSU TEHNOLOĢIJU IZMANTOŠANU SILTUMAPGĀDĒ)"</t>
    </r>
  </si>
  <si>
    <t>APRĒĶINĀTĀ KAPITĀLA ATLAIDE PĒC VGAR KOREKCIJAS, EUR:</t>
  </si>
  <si>
    <r>
      <rPr>
        <b/>
        <sz val="18"/>
        <color rgb="FF00467F"/>
        <rFont val="Century Gothic"/>
        <family val="2"/>
      </rPr>
      <t>PROJEKTA IZMAKSU FINANSĒŠANAS APRĒĶINS
ENERGOEFEKTIVITĀTEI</t>
    </r>
    <r>
      <rPr>
        <b/>
        <sz val="12"/>
        <color rgb="FF00467F"/>
        <rFont val="Century Gothic"/>
        <family val="2"/>
      </rPr>
      <t xml:space="preserve">
</t>
    </r>
    <r>
      <rPr>
        <sz val="10"/>
        <color rgb="FF00467F"/>
        <rFont val="Century Gothic"/>
        <family val="2"/>
      </rPr>
      <t>1.2.1.2.I.1. PASĀKUMĀ "ENERGOEFEKTIVITĀTES PAAUGSTINĀŠANA UZŅĒMĒJDARBĪBĀ 
(IETVEROT PĀREJU UZ ATJAUNOJAMO ENERGORESURSU TEHNOLOĢIJU IZMANTOŠANU SILTUMAPGĀDĒ)"</t>
    </r>
  </si>
  <si>
    <t>Neattiecināmo izmaksu sadalījums pa to veidiem, EUR</t>
  </si>
  <si>
    <t>Attiecināmo izmaksu sadalījums pa finansētājiem, EUR</t>
  </si>
  <si>
    <t>Neattiecināmo izmaksu sadalījums pa finansētājiem, EUR</t>
  </si>
  <si>
    <t>Attiecināmo izmaksu finansēšana, EUR</t>
  </si>
  <si>
    <t>Neattiecināmo izmaksu finansēšana, EUR</t>
  </si>
  <si>
    <t>Citu izmaksu sadalījums pa finansētājiem, EUR</t>
  </si>
  <si>
    <t>Līdzdalība&gt;=5% no izmaksām (1 ir, 0 nav)</t>
  </si>
  <si>
    <t>Šīs darba lapas sadaļā (šūnā E8) tiek aprēķināta Kapitāla atlaide (30% no Projekta kopējām izmaksām, neieskaitot PVN, bet ne vairāk kā 1'500'000€), pieņemot, ka šāds kapitāla atlaides apmērs ir pieejams saistīto personu grupai programmas ietvaros un netiek pārsniegta pieļaujamā intensitāte VGAR atbalsta gadījumā. Ja atbalsta pieteicējs vēlas pieprasīt mazāku kapitāla atlaidi par aprēķināto, to norāda šūnā E9. Ņemot vērā pieprasītās Kapitāla atlaides apmēru un pieņemot, ka aizdevumam netiks aprēķināts papildus atbalsts, tiek noteikts paredzamais atbalsta veids (De Minimis vai VGAR). VGAR gadījumā iekārtām papildus jāveic Attiecināmo izmaksu apmēra noteikšana šajā darba lapā zemāk. Koriģētais kapitāla atlaides apmērs tiek aprēķināts šūnā E37.</t>
  </si>
  <si>
    <t>Aizņēmējs</t>
  </si>
  <si>
    <t>Reģ.nr.</t>
  </si>
  <si>
    <t>Aizdevuma līgums Nr.</t>
  </si>
  <si>
    <t>Rēķina datums, nr.</t>
  </si>
  <si>
    <t>Rēķina priekšmets</t>
  </si>
  <si>
    <t>Rēķina vai cita apmaksas dokumenta kopsumma, EUR</t>
  </si>
  <si>
    <t xml:space="preserve">Rēķina sadalījums pa izmaksu veidiem </t>
  </si>
  <si>
    <t>PĀRBAUDE</t>
  </si>
  <si>
    <t>Rēķina sadalījums pa apmaksas avotiem</t>
  </si>
  <si>
    <t>Pārbaude (vai Altum aizdevums tikai attiecināmām izmaksām?)</t>
  </si>
  <si>
    <t>Pārbaude (vai segta pilna rēķina summa)</t>
  </si>
  <si>
    <t>t.sk., Citas izmaksas, kas nav iekļaujamas projekta izmaksās kopā, t.sk. PVN, EUR</t>
  </si>
  <si>
    <t>t.sk. Neattiecināmās izmaksas, PVN, EUR</t>
  </si>
  <si>
    <t>t.sk., Neattiecināmās izmaksas VGAR, EUR</t>
  </si>
  <si>
    <t>Rēķinā vai apmaksas dokumentā iekļautās projekta kopējās izmaksas, EUR</t>
  </si>
  <si>
    <t>Līdzdalība</t>
  </si>
  <si>
    <t>Cita finansētāja aizdevums</t>
  </si>
  <si>
    <t>Altum aizdevums attiecināmajām izmaksām</t>
  </si>
  <si>
    <t>Citām izmaksām</t>
  </si>
  <si>
    <t>Attiecināmajām izmaksām</t>
  </si>
  <si>
    <t>KOPSUMMA</t>
  </si>
  <si>
    <t>Pārbaude saskaņā ar aizdevuma līguma 3.pielikumu</t>
  </si>
  <si>
    <t>KOPSUMMA saskaņā ar aizdevuma līguma 3.pielikumu</t>
  </si>
  <si>
    <t>Faktiskās izmaksas</t>
  </si>
  <si>
    <t>Starpība / atlikums</t>
  </si>
  <si>
    <t>Neattiecināmajām izmaksām</t>
  </si>
  <si>
    <t/>
  </si>
  <si>
    <t>Aizņēmējs:  (Reģ.Nr.)</t>
  </si>
  <si>
    <t>Pamatojuma dokumenti (norāda maksājuma datumu, summu, ja viens maksājums attiecināms uz vairākiem rēķiniem - norāda precīzu sadalījumu).</t>
  </si>
  <si>
    <t>PĀRSKATS PAR FAKTISKĀM IZMAKSĀM</t>
  </si>
  <si>
    <t>Hipotētiskā scenārija apraksts (atsauces uz iekārtu  vai apkopes / remonta/ modernizācijas izmaksu piedāvājumiem)</t>
  </si>
  <si>
    <t>Gadu skaits, pēc kura tiktu veikts ieguldījums (1-5 gadi)</t>
  </si>
  <si>
    <r>
      <t xml:space="preserve">Kādēl vēlaties veikt ieguldījumus?
</t>
    </r>
    <r>
      <rPr>
        <b/>
        <sz val="7"/>
        <color theme="0" tint="-0.04997999966144562"/>
        <rFont val="Century Gothic"/>
        <family val="2"/>
      </rPr>
      <t>Norādiet scenāriju A, B, C vai 0.</t>
    </r>
  </si>
  <si>
    <t>Ieguldījumi iekārtās ir nepieciešami nekavējoties vai ir nepieciešams palielināt produkcijas izlaides apjomu nekavējoties, bet bez valsts atbalsta atbilstoši standarta praksei tiktu izvēlēta cita, mazāk energoefektīva tehnoloģija. 
Attiecināmās izmaksas ir starpība starp energoefektīvā ieguldījuma izmaksām (iegāde un uzstādīšana) un iegādājamai iekārtai pēc tipa, ražības un jaudas līdzvērtīgas, taču mazāk energoefektīvas  iekārtas ar līdzvērtīgu lietderīgo kalpošanas laiku iegādes un uzstādīšanas izmaksām. Mazāk energoefektīvajam ieguldījumam jābūt ar salīdzināmu ražošanas jaudu un ekspluatācijas laiku.
Kolonnā H aprakstiet mazāk energoefektīvo ieguldījumu, kolonnā L norādiet tā izmaksas, iekļaujot izmaksas piegādei, uzstādīšanai un tamlīdzīgas izmaksas, ja tādas ir nepieciešamas energoefektīvā scenārija gadījumā.</t>
  </si>
  <si>
    <t>Ieguldījumi iekārtās ir nepieciešami tuvāko 5 gadu laikā vai ir nepieciešams palielināt produkcijas izlaides apjomu tuvāko 5 gadu laikā. Bez valsts atbalsta tiktu veikts tas pats energoefektīvais ieguldījums, taču vēlāk.
Attiecināmās izmaksas ir starpība starp energoefektīvā ieguldījuma izmaksām (iegāde un uzstādīšana), kam paredzēts valsts atbalsts, un tā paša ieguldījuma, tikai vēlāk, izmaksu diskontētu neto pašreizējo vērtību.
Kolonnā M norādiet gadu skaitu, pēc kura tiktu veikts tas pats ieguldījums bez valsts atbalsta.</t>
  </si>
  <si>
    <t>Bez valsts atbalsta tiktu veikti ieguldījumi esošo iekārtu uzlabošanai - tās turpinātu ekspluatēt, veicot apkopi, remontu un/vai modernizāciju.
Attiecināmās izmaksas ir starpība starp energoefektīvā ieguldījuma izmaksām (iegāde un uzstādīšana) un diskontētu neto pašreizējo vērtību esošo iekārtu un aprīkojuma apkopei, remontam un modernizācijai.
Kolonnā H aprakstiet veicamās apkopes/remontu/modernizāciju, kolonnā L norādiet tā izmaksas, kolonnā M norādiet gadu skaitu, pēc kura tiktu veikti ieguldījumi esošo iekārtu uzlabošanai.
Šis scenārijs nav piemērojams, ja energoefektīvā ieguldījuma veikšanas rezultātā pieaug produkcijas izlaides apjoms.</t>
  </si>
  <si>
    <t>Ieguldījums ir skaidri nosakāms ieguldījums, kura vienīgais mērķis ir uzlabot energoefektivitāti (piemēram, jaunuzstādāms aprīkojums sekundāro energoresursu atgūšanai no ražošanas tehnoloģiskajiem procesiem, servomotors, palaidējs).
Attiecināmās izmaksas ir kopējās ieguldījuma izmaksas.
Šis scenārijs nav piemērojams, ja ieguldījuma veikšanas rezultātā pieaug produkcijas izlaides apjoms.</t>
  </si>
  <si>
    <r>
      <t xml:space="preserve">Pieejamais </t>
    </r>
    <r>
      <rPr>
        <i/>
        <sz val="11"/>
        <color theme="1"/>
        <rFont val="Century Gothic"/>
        <family val="2"/>
      </rPr>
      <t xml:space="preserve">de minimis </t>
    </r>
    <r>
      <rPr>
        <sz val="11"/>
        <color theme="1"/>
        <rFont val="Century Gothic"/>
        <family val="2"/>
      </rPr>
      <t>atbalsta atlikums, EUR</t>
    </r>
  </si>
  <si>
    <t>Neattiecināmās izmaksas kopā</t>
  </si>
  <si>
    <r>
      <t xml:space="preserve">Citas izmaksas kopā, EUR 
</t>
    </r>
    <r>
      <rPr>
        <sz val="8"/>
        <rFont val="Times New Roman"/>
        <family val="1"/>
      </rPr>
      <t>(t.sk. PVN)</t>
    </r>
  </si>
  <si>
    <r>
      <t xml:space="preserve">Projekta kopējās izmaksas kopā, EUR 
</t>
    </r>
    <r>
      <rPr>
        <sz val="8"/>
        <rFont val="Times New Roman"/>
        <family val="1"/>
      </rPr>
      <t>(t.sk. PVN)</t>
    </r>
  </si>
  <si>
    <t>t.sk., Projekta attiecināmās izmaksas kopā, EUR</t>
  </si>
  <si>
    <t>t.sk., Projekta neattiecināmās izmaksas kopā,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</si>
</sst>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164" formatCode="#,##0.00\ &quot;€&quot;"/>
    <numFmt numFmtId="165" formatCode="0.000%"/>
    <numFmt numFmtId="166" formatCode="#,##0.00_ ;[Red]\-#,##0.00\ "/>
    <numFmt numFmtId="167" formatCode="_-* #,##0.00_-;\-* #,##0.00_-;_-* &quot;-&quot;_-;_-@_-"/>
  </numFmts>
  <fonts count="89">
    <font>
      <sz val="11"/>
      <color theme="1"/>
      <name val="Calibri"/>
      <family val="2"/>
      <scheme val="minor"/>
    </font>
    <font>
      <sz val="10"/>
      <name val="Arial"/>
      <family val="2"/>
    </font>
    <font>
      <sz val="11"/>
      <color theme="1"/>
      <name val="Century Gothic"/>
      <family val="2"/>
    </font>
    <font>
      <sz val="9"/>
      <color theme="1"/>
      <name val="Century Gothic"/>
      <family val="2"/>
    </font>
    <font>
      <b/>
      <sz val="11"/>
      <color theme="1"/>
      <name val="Century Gothic"/>
      <family val="2"/>
    </font>
    <font>
      <b/>
      <sz val="14"/>
      <color theme="0"/>
      <name val="Century Gothic"/>
      <family val="2"/>
    </font>
    <font>
      <sz val="11"/>
      <color theme="0"/>
      <name val="Century Gothic"/>
      <family val="2"/>
    </font>
    <font>
      <sz val="9"/>
      <color theme="0"/>
      <name val="Century Gothic"/>
      <family val="2"/>
    </font>
    <font>
      <b/>
      <sz val="11"/>
      <color theme="0"/>
      <name val="Century Gothic"/>
      <family val="2"/>
    </font>
    <font>
      <sz val="14"/>
      <color theme="0"/>
      <name val="Century Gothic"/>
      <family val="2"/>
    </font>
    <font>
      <sz val="11"/>
      <color theme="0"/>
      <name val="Calibri"/>
      <family val="2"/>
      <scheme val="minor"/>
    </font>
    <font>
      <b/>
      <sz val="11"/>
      <color theme="0"/>
      <name val="Calibri"/>
      <family val="2"/>
      <scheme val="minor"/>
    </font>
    <font>
      <sz val="12"/>
      <color theme="0"/>
      <name val="Century Gothic"/>
      <family val="2"/>
    </font>
    <font>
      <i/>
      <sz val="11"/>
      <color theme="1"/>
      <name val="Century Gothic"/>
      <family val="2"/>
    </font>
    <font>
      <b/>
      <sz val="9"/>
      <color theme="1"/>
      <name val="Century Gothic"/>
      <family val="2"/>
    </font>
    <font>
      <sz val="9"/>
      <color rgb="FF00467F"/>
      <name val="Century Gothic"/>
      <family val="2"/>
    </font>
    <font>
      <sz val="11"/>
      <color rgb="FF00467F"/>
      <name val="Century Gothic"/>
      <family val="2"/>
    </font>
    <font>
      <b/>
      <sz val="16"/>
      <color theme="1"/>
      <name val="Century Gothic"/>
      <family val="2"/>
    </font>
    <font>
      <sz val="12"/>
      <color rgb="FF00467F"/>
      <name val="Century Gothic"/>
      <family val="2"/>
    </font>
    <font>
      <b/>
      <sz val="18"/>
      <color rgb="FF00467F"/>
      <name val="Century Gothic"/>
      <family val="2"/>
    </font>
    <font>
      <b/>
      <sz val="12"/>
      <color rgb="FF00467F"/>
      <name val="Century Gothic"/>
      <family val="2"/>
    </font>
    <font>
      <sz val="8"/>
      <color theme="0" tint="-0.4999699890613556"/>
      <name val="Century Gothic"/>
      <family val="2"/>
    </font>
    <font>
      <b/>
      <sz val="11"/>
      <color rgb="FFC00000"/>
      <name val="Century Gothic"/>
      <family val="2"/>
    </font>
    <font>
      <b/>
      <sz val="9"/>
      <color theme="0"/>
      <name val="Century Gothic"/>
      <family val="2"/>
    </font>
    <font>
      <b/>
      <sz val="7"/>
      <color theme="0"/>
      <name val="Century Gothic"/>
      <family val="2"/>
    </font>
    <font>
      <b/>
      <sz val="8"/>
      <color theme="0"/>
      <name val="Century Gothic"/>
      <family val="2"/>
    </font>
    <font>
      <sz val="11"/>
      <color rgb="FFFF0000"/>
      <name val="Calibri"/>
      <family val="2"/>
      <scheme val="minor"/>
    </font>
    <font>
      <sz val="11"/>
      <color theme="1"/>
      <name val="Times New Roman"/>
      <family val="1"/>
    </font>
    <font>
      <sz val="11"/>
      <color rgb="FFFF0000"/>
      <name val="Times New Roman"/>
      <family val="1"/>
    </font>
    <font>
      <sz val="11"/>
      <name val="Times New Roman"/>
      <family val="1"/>
    </font>
    <font>
      <b/>
      <sz val="12"/>
      <color rgb="FFFF0000"/>
      <name val="Times New Roman"/>
      <family val="1"/>
    </font>
    <font>
      <b/>
      <sz val="12"/>
      <name val="Times New Roman"/>
      <family val="1"/>
    </font>
    <font>
      <b/>
      <sz val="11"/>
      <color theme="1"/>
      <name val="Times New Roman"/>
      <family val="1"/>
    </font>
    <font>
      <b/>
      <sz val="11"/>
      <color rgb="FFFF0000"/>
      <name val="Times New Roman"/>
      <family val="1"/>
    </font>
    <font>
      <b/>
      <sz val="10"/>
      <name val="Times New Roman"/>
      <family val="1"/>
    </font>
    <font>
      <sz val="8"/>
      <name val="Times New Roman"/>
      <family val="1"/>
    </font>
    <font>
      <b/>
      <sz val="9"/>
      <color theme="1"/>
      <name val="Times New Roman"/>
      <family val="1"/>
    </font>
    <font>
      <sz val="9"/>
      <color theme="1"/>
      <name val="Times New Roman"/>
      <family val="1"/>
    </font>
    <font>
      <i/>
      <sz val="11"/>
      <color theme="2" tint="-0.4999699890613556"/>
      <name val="Times New Roman"/>
      <family val="1"/>
    </font>
    <font>
      <i/>
      <sz val="8"/>
      <color theme="2" tint="-0.4999699890613556"/>
      <name val="Times New Roman"/>
      <family val="1"/>
    </font>
    <font>
      <sz val="9"/>
      <color rgb="FFFF0000"/>
      <name val="Times New Roman"/>
      <family val="1"/>
    </font>
    <font>
      <b/>
      <sz val="9"/>
      <name val="Times New Roman"/>
      <family val="1"/>
    </font>
    <font>
      <sz val="8"/>
      <name val="Calibri"/>
      <family val="2"/>
      <scheme val="minor"/>
    </font>
    <font>
      <sz val="9"/>
      <color theme="0" tint="-0.4999699890613556"/>
      <name val="Century Gothic"/>
      <family val="2"/>
    </font>
    <font>
      <sz val="10"/>
      <color theme="1"/>
      <name val="Century Gothic"/>
      <family val="2"/>
    </font>
    <font>
      <b/>
      <sz val="10"/>
      <color theme="0"/>
      <name val="Century Gothic"/>
      <family val="2"/>
    </font>
    <font>
      <b/>
      <sz val="10"/>
      <name val="Century Gothic"/>
      <family val="2"/>
    </font>
    <font>
      <sz val="9"/>
      <color theme="1"/>
      <name val="Calibri"/>
      <family val="2"/>
      <scheme val="minor"/>
    </font>
    <font>
      <b/>
      <sz val="11"/>
      <color theme="1"/>
      <name val="Calibri"/>
      <family val="2"/>
      <scheme val="minor"/>
    </font>
    <font>
      <b/>
      <sz val="12"/>
      <color theme="1"/>
      <name val="Century Gothic"/>
      <family val="2"/>
    </font>
    <font>
      <sz val="12"/>
      <color theme="1"/>
      <name val="Century Gothic"/>
      <family val="2"/>
    </font>
    <font>
      <sz val="10"/>
      <color rgb="FFFF0000"/>
      <name val="Century Gothic"/>
      <family val="2"/>
    </font>
    <font>
      <b/>
      <sz val="11"/>
      <color rgb="FFFF0000"/>
      <name val="Calibri"/>
      <family val="2"/>
      <scheme val="minor"/>
    </font>
    <font>
      <b/>
      <sz val="14"/>
      <color rgb="FF002060"/>
      <name val="Century Gothic"/>
      <family val="2"/>
    </font>
    <font>
      <sz val="11"/>
      <color theme="0" tint="-0.04997999966144562"/>
      <name val="Century Gothic"/>
      <family val="2"/>
    </font>
    <font>
      <b/>
      <sz val="11"/>
      <color theme="0" tint="-0.04997999966144562"/>
      <name val="Century Gothic"/>
      <family val="2"/>
    </font>
    <font>
      <b/>
      <sz val="8"/>
      <color theme="0" tint="-0.04997999966144562"/>
      <name val="Century Gothic"/>
      <family val="2"/>
    </font>
    <font>
      <sz val="9"/>
      <color theme="0" tint="-0.04997999966144562"/>
      <name val="Century Gothic"/>
      <family val="2"/>
    </font>
    <font>
      <b/>
      <i/>
      <sz val="11"/>
      <color theme="5" tint="-0.24997000396251678"/>
      <name val="Century Gothic"/>
      <family val="2"/>
    </font>
    <font>
      <sz val="10"/>
      <color rgb="FF00467F"/>
      <name val="Century Gothic"/>
      <family val="2"/>
    </font>
    <font>
      <b/>
      <sz val="7"/>
      <color theme="0" tint="-0.04997999966144562"/>
      <name val="Century Gothic"/>
      <family val="2"/>
    </font>
    <font>
      <b/>
      <i/>
      <sz val="8.7"/>
      <color theme="5" tint="-0.24997000396251678"/>
      <name val="Century Gothic"/>
      <family val="2"/>
    </font>
    <font>
      <b/>
      <i/>
      <sz val="9"/>
      <color theme="5" tint="-0.24997000396251678"/>
      <name val="Century Gothic"/>
      <family val="2"/>
    </font>
    <font>
      <sz val="10"/>
      <color theme="5" tint="-0.24997000396251678"/>
      <name val="Century Gothic"/>
      <family val="2"/>
    </font>
    <font>
      <b/>
      <sz val="10"/>
      <color theme="1"/>
      <name val="Century Gothic"/>
      <family val="2"/>
    </font>
    <font>
      <b/>
      <sz val="9"/>
      <color theme="5" tint="-0.24997000396251678"/>
      <name val="Century Gothic"/>
      <family val="2"/>
    </font>
    <font>
      <b/>
      <sz val="12"/>
      <color rgb="FF002060"/>
      <name val="Century Gothic"/>
      <family val="2"/>
    </font>
    <font>
      <i/>
      <sz val="9"/>
      <color rgb="FFC00000"/>
      <name val="Arial"/>
      <family val="2"/>
    </font>
    <font>
      <i/>
      <sz val="9"/>
      <color theme="5" tint="-0.24997000396251678"/>
      <name val="Arial"/>
      <family val="2"/>
    </font>
    <font>
      <sz val="10"/>
      <color theme="1"/>
      <name val="Arial"/>
      <family val="2"/>
    </font>
    <font>
      <i/>
      <sz val="9"/>
      <color theme="0" tint="-0.4999699890613556"/>
      <name val="Arial"/>
      <family val="2"/>
    </font>
    <font>
      <b/>
      <sz val="9"/>
      <color theme="1"/>
      <name val="Arial"/>
      <family val="2"/>
    </font>
    <font>
      <sz val="7"/>
      <color theme="0"/>
      <name val="Century Gothic"/>
      <family val="2"/>
    </font>
    <font>
      <b/>
      <sz val="16"/>
      <color rgb="FFFF0000"/>
      <name val="Century Gothic"/>
      <family val="2"/>
    </font>
    <font>
      <sz val="9"/>
      <color rgb="FFFF0000"/>
      <name val="Century Gothic"/>
      <family val="2"/>
    </font>
    <font>
      <sz val="11"/>
      <name val="Century Gothic"/>
      <family val="2"/>
    </font>
    <font>
      <u val="single"/>
      <sz val="11"/>
      <color theme="10"/>
      <name val="Calibri"/>
      <family val="2"/>
      <scheme val="minor"/>
    </font>
    <font>
      <b/>
      <sz val="14"/>
      <name val="Calibri"/>
      <family val="2"/>
      <scheme val="minor"/>
    </font>
    <font>
      <sz val="11"/>
      <name val="Calibri"/>
      <family val="2"/>
      <scheme val="minor"/>
    </font>
    <font>
      <b/>
      <sz val="11"/>
      <name val="Calibri"/>
      <family val="2"/>
      <scheme val="minor"/>
    </font>
    <font>
      <b/>
      <sz val="12"/>
      <name val="Century Gothic"/>
      <family val="2"/>
    </font>
    <font>
      <b/>
      <i/>
      <sz val="12"/>
      <name val="Century Gothic"/>
      <family val="2"/>
    </font>
    <font>
      <b/>
      <sz val="16"/>
      <color rgb="FF00467F"/>
      <name val="Century Gothic"/>
      <family val="2"/>
    </font>
    <font>
      <b/>
      <sz val="9"/>
      <color theme="1"/>
      <name val="Calibri"/>
      <family val="2"/>
      <scheme val="minor"/>
    </font>
    <font>
      <b/>
      <sz val="12"/>
      <name val="Calibri"/>
      <family val="2"/>
      <scheme val="minor"/>
    </font>
    <font>
      <b/>
      <sz val="10"/>
      <name val="Calibri"/>
      <family val="2"/>
      <scheme val="minor"/>
    </font>
    <font>
      <sz val="10"/>
      <color rgb="FF0000FF"/>
      <name val="Calibri"/>
      <family val="2"/>
      <scheme val="minor"/>
    </font>
    <font>
      <b/>
      <sz val="9"/>
      <name val="Century Gothic"/>
      <family val="2"/>
    </font>
    <font>
      <b/>
      <sz val="9"/>
      <color rgb="FFC00000"/>
      <name val="Century Gothic"/>
      <family val="2"/>
    </font>
  </fonts>
  <fills count="12">
    <fill>
      <patternFill/>
    </fill>
    <fill>
      <patternFill patternType="gray125"/>
    </fill>
    <fill>
      <patternFill patternType="solid">
        <fgColor theme="0"/>
        <bgColor indexed="64"/>
      </patternFill>
    </fill>
    <fill>
      <patternFill patternType="solid">
        <fgColor rgb="FF00467F"/>
        <bgColor indexed="64"/>
      </patternFill>
    </fill>
    <fill>
      <patternFill patternType="solid">
        <fgColor rgb="FFD0DE4E"/>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3" tint="0.7999799847602844"/>
        <bgColor indexed="64"/>
      </patternFill>
    </fill>
    <fill>
      <patternFill patternType="solid">
        <fgColor rgb="FFD9E1F2"/>
        <bgColor indexed="64"/>
      </patternFill>
    </fill>
    <fill>
      <patternFill patternType="solid">
        <fgColor theme="8" tint="0.7999799847602844"/>
        <bgColor indexed="64"/>
      </patternFill>
    </fill>
    <fill>
      <patternFill patternType="solid">
        <fgColor theme="8" tint="0.5999900102615356"/>
        <bgColor indexed="64"/>
      </patternFill>
    </fill>
  </fills>
  <borders count="65">
    <border>
      <left/>
      <right/>
      <top/>
      <bottom/>
      <diagonal/>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24993999302387238"/>
      </left>
      <right style="thin">
        <color theme="0" tint="-0.24993999302387238"/>
      </right>
      <top style="thin">
        <color theme="0" tint="-0.24993999302387238"/>
      </top>
      <bottom style="thin">
        <color theme="0" tint="-0.24993999302387238"/>
      </bottom>
    </border>
    <border diagonalDown="1">
      <left style="thin">
        <color theme="0" tint="-0.24993999302387238"/>
      </left>
      <right style="thin">
        <color theme="0" tint="-0.24993999302387238"/>
      </right>
      <top style="thin">
        <color theme="0" tint="-0.24993999302387238"/>
      </top>
      <bottom style="thin">
        <color theme="0" tint="-0.24993999302387238"/>
      </bottom>
      <diagonal style="thin">
        <color theme="0" tint="-0.24993999302387238"/>
      </diagonal>
    </border>
    <border>
      <left/>
      <right/>
      <top style="thin">
        <color theme="0" tint="-0.24993999302387238"/>
      </top>
      <bottom/>
    </border>
    <border diagonalUp="1">
      <left style="thin">
        <color theme="0" tint="-0.24993999302387238"/>
      </left>
      <right style="thin">
        <color theme="0" tint="-0.24993999302387238"/>
      </right>
      <top style="thin">
        <color theme="0" tint="-0.24993999302387238"/>
      </top>
      <bottom style="thin">
        <color theme="0" tint="-0.24993999302387238"/>
      </bottom>
      <diagonal style="thin">
        <color theme="0" tint="-0.24993999302387238"/>
      </diagonal>
    </border>
    <border>
      <left style="thin">
        <color theme="0" tint="-0.24993999302387238"/>
      </left>
      <right style="thin">
        <color theme="0" tint="-0.24993999302387238"/>
      </right>
      <top/>
      <bottom style="thin">
        <color theme="0" tint="-0.24993999302387238"/>
      </bottom>
    </border>
    <border>
      <left style="thin">
        <color theme="0" tint="-0.24993999302387238"/>
      </left>
      <right/>
      <top/>
      <bottom style="thin">
        <color theme="0" tint="-0.24993999302387238"/>
      </bottom>
    </border>
    <border>
      <left style="medium">
        <color theme="0" tint="-0.24993999302387238"/>
      </left>
      <right style="medium">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top style="thin">
        <color theme="0" tint="-0.24993999302387238"/>
      </top>
      <bottom/>
    </border>
    <border>
      <left style="medium">
        <color theme="0" tint="-0.24993999302387238"/>
      </left>
      <right style="medium">
        <color theme="0" tint="-0.24993999302387238"/>
      </right>
      <top style="thin">
        <color theme="0" tint="-0.24993999302387238"/>
      </top>
      <bottom/>
    </border>
    <border>
      <left style="thin">
        <color theme="0" tint="-0.24993999302387238"/>
      </left>
      <right style="thin">
        <color theme="0" tint="-0.24993999302387238"/>
      </right>
      <top style="hair">
        <color theme="0" tint="-0.24993999302387238"/>
      </top>
      <bottom style="thin">
        <color theme="0" tint="-0.24993999302387238"/>
      </bottom>
    </border>
    <border>
      <left style="thin">
        <color theme="0" tint="-0.24993999302387238"/>
      </left>
      <right/>
      <top style="hair">
        <color theme="0" tint="-0.24993999302387238"/>
      </top>
      <bottom style="thin">
        <color theme="0" tint="-0.24993999302387238"/>
      </bottom>
    </border>
    <border>
      <left style="medium">
        <color theme="0" tint="-0.24993999302387238"/>
      </left>
      <right style="medium">
        <color theme="0" tint="-0.24993999302387238"/>
      </right>
      <top style="hair">
        <color theme="0" tint="-0.24993999302387238"/>
      </top>
      <bottom style="thin">
        <color theme="0" tint="-0.24993999302387238"/>
      </bottom>
    </border>
    <border>
      <left/>
      <right/>
      <top/>
      <bottom style="medium">
        <color theme="0" tint="-0.3499799966812134"/>
      </bottom>
    </border>
    <border>
      <left style="thin">
        <color theme="0" tint="-0.24993999302387238"/>
      </left>
      <right/>
      <top style="hair">
        <color theme="0" tint="-0.24993999302387238"/>
      </top>
      <bottom style="hair">
        <color theme="0" tint="-0.24993999302387238"/>
      </bottom>
    </border>
    <border>
      <left style="thin">
        <color theme="0" tint="-0.24993999302387238"/>
      </left>
      <right/>
      <top style="thin">
        <color theme="0" tint="-0.24993999302387238"/>
      </top>
      <bottom style="hair">
        <color theme="0" tint="-0.24993999302387238"/>
      </bottom>
    </border>
    <border>
      <left style="thin">
        <color theme="0" tint="-0.24993999302387238"/>
      </left>
      <right style="thin">
        <color theme="0" tint="-0.24993999302387238"/>
      </right>
      <top style="thin">
        <color theme="0" tint="-0.24993999302387238"/>
      </top>
      <bottom style="hair">
        <color theme="0" tint="-0.24993999302387238"/>
      </bottom>
    </border>
    <border>
      <left style="hair"/>
      <right style="hair"/>
      <top style="hair"/>
      <bottom style="hair"/>
    </border>
    <border>
      <left style="hair"/>
      <right style="hair"/>
      <top/>
      <bottom/>
    </border>
    <border>
      <left style="dotted">
        <color theme="0" tint="-0.24993999302387238"/>
      </left>
      <right style="dotted">
        <color theme="0" tint="-0.24993999302387238"/>
      </right>
      <top/>
      <bottom/>
    </border>
    <border>
      <left style="dotted">
        <color theme="0" tint="-0.24993999302387238"/>
      </left>
      <right style="dotted">
        <color theme="0" tint="-0.24993999302387238"/>
      </right>
      <top/>
      <bottom style="dotted">
        <color theme="0" tint="-0.24993999302387238"/>
      </bottom>
    </border>
    <border>
      <left style="dotted">
        <color theme="0" tint="-0.24993999302387238"/>
      </left>
      <right style="dotted">
        <color theme="0" tint="-0.24993999302387238"/>
      </right>
      <top style="dotted">
        <color theme="0" tint="-0.24993999302387238"/>
      </top>
      <bottom style="dotted">
        <color theme="0" tint="-0.24993999302387238"/>
      </bottom>
    </border>
    <border>
      <left style="dotted">
        <color theme="0" tint="-0.24993999302387238"/>
      </left>
      <right/>
      <top style="dotted">
        <color theme="0" tint="-0.24993999302387238"/>
      </top>
      <bottom/>
    </border>
    <border>
      <left/>
      <right/>
      <top style="dotted">
        <color theme="0" tint="-0.24993999302387238"/>
      </top>
      <bottom/>
    </border>
    <border>
      <left style="thin">
        <color theme="0" tint="-0.24993999302387238"/>
      </left>
      <right style="thin">
        <color theme="0" tint="-0.24993999302387238"/>
      </right>
      <top style="thin">
        <color theme="0" tint="-0.24993999302387238"/>
      </top>
      <bottom style="double">
        <color theme="0" tint="-0.24993999302387238"/>
      </bottom>
    </border>
    <border>
      <left style="thin">
        <color theme="0" tint="-0.24993999302387238"/>
      </left>
      <right style="thin">
        <color theme="0" tint="-0.24993999302387238"/>
      </right>
      <top style="double">
        <color theme="0" tint="-0.24993999302387238"/>
      </top>
      <bottom style="thin">
        <color theme="0" tint="-0.24993999302387238"/>
      </bottom>
    </border>
    <border>
      <left style="thin">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hair">
        <color theme="0" tint="-0.4999699890613556"/>
      </left>
      <right style="thin">
        <color theme="0" tint="-0.4999699890613556"/>
      </right>
      <top style="hair">
        <color theme="0" tint="-0.4999699890613556"/>
      </top>
      <bottom style="hair">
        <color theme="0" tint="-0.4999699890613556"/>
      </bottom>
    </border>
    <border>
      <left/>
      <right/>
      <top style="hair">
        <color theme="0" tint="-0.4999699890613556"/>
      </top>
      <bottom/>
    </border>
    <border>
      <left style="thin"/>
      <right style="thin"/>
      <top style="thin"/>
      <bottom style="thin"/>
    </border>
    <border>
      <left/>
      <right/>
      <top/>
      <bottom style="hair">
        <color theme="0"/>
      </bottom>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bottom style="hair">
        <color rgb="FFD0DE4E"/>
      </bottom>
    </border>
    <border>
      <left/>
      <right/>
      <top/>
      <bottom style="thin">
        <color theme="0" tint="-0.24993999302387238"/>
      </bottom>
    </border>
    <border>
      <left style="thin">
        <color theme="0" tint="-0.149959996342659"/>
      </left>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top/>
      <bottom/>
    </border>
    <border>
      <left style="hair">
        <color theme="0" tint="-0.4999699890613556"/>
      </left>
      <right/>
      <top style="hair">
        <color theme="0" tint="-0.4999699890613556"/>
      </top>
      <bottom style="hair">
        <color theme="0" tint="-0.4999699890613556"/>
      </bottom>
    </border>
    <border>
      <left/>
      <right/>
      <top style="hair">
        <color theme="0" tint="-0.4999699890613556"/>
      </top>
      <bottom style="hair">
        <color theme="0" tint="-0.4999699890613556"/>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right style="thin">
        <color theme="0" tint="-0.24993999302387238"/>
      </right>
      <top/>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hair">
        <color theme="1" tint="0.49998000264167786"/>
      </right>
      <top style="thin">
        <color theme="1" tint="0.49998000264167786"/>
      </top>
      <bottom style="hair">
        <color theme="1" tint="0.49998000264167786"/>
      </bottom>
    </border>
    <border>
      <left/>
      <right style="thin">
        <color theme="0" tint="-0.24993999302387238"/>
      </right>
      <top style="hair">
        <color theme="0" tint="-0.24993999302387238"/>
      </top>
      <bottom style="thin">
        <color theme="0" tint="-0.24993999302387238"/>
      </bottom>
    </border>
    <border>
      <left style="hair"/>
      <right style="hair"/>
      <top style="hair"/>
      <bottom/>
    </border>
    <border>
      <left style="hair"/>
      <right style="hair"/>
      <top/>
      <bottom style="hair"/>
    </border>
    <border>
      <left/>
      <right style="hair"/>
      <top/>
      <bottom/>
    </border>
    <border>
      <left style="medium">
        <color theme="0" tint="-0.24993999302387238"/>
      </left>
      <right/>
      <top style="thin">
        <color theme="0" tint="-0.24993999302387238"/>
      </top>
      <bottom style="thin">
        <color theme="0" tint="-0.2499399930238723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6" fillId="0" borderId="0" applyNumberFormat="0" applyFill="0" applyBorder="0" applyAlignment="0" applyProtection="0"/>
  </cellStyleXfs>
  <cellXfs count="409">
    <xf numFmtId="0" fontId="0" fillId="0" borderId="0" xfId="0"/>
    <xf numFmtId="0" fontId="2" fillId="0" borderId="0" xfId="0" applyFont="1"/>
    <xf numFmtId="0" fontId="2" fillId="2" borderId="0" xfId="0" applyFont="1" applyFill="1"/>
    <xf numFmtId="0" fontId="11" fillId="3" borderId="0" xfId="0" applyFont="1" applyFill="1"/>
    <xf numFmtId="0" fontId="0" fillId="4" borderId="0" xfId="0" applyFill="1"/>
    <xf numFmtId="0" fontId="0" fillId="2" borderId="0" xfId="0" applyFill="1"/>
    <xf numFmtId="0" fontId="5" fillId="3" borderId="0" xfId="0" applyFont="1" applyFill="1" applyAlignment="1">
      <alignment vertical="center"/>
    </xf>
    <xf numFmtId="0" fontId="6" fillId="3" borderId="0" xfId="0" applyFont="1" applyFill="1" applyAlignment="1">
      <alignment vertical="center"/>
    </xf>
    <xf numFmtId="0" fontId="3" fillId="2" borderId="0" xfId="0" applyFont="1" applyFill="1"/>
    <xf numFmtId="0" fontId="3" fillId="0" borderId="0" xfId="0" applyFont="1"/>
    <xf numFmtId="0" fontId="2" fillId="0" borderId="0" xfId="0" applyFont="1" applyAlignment="1">
      <alignment vertical="center"/>
    </xf>
    <xf numFmtId="0" fontId="2" fillId="2" borderId="0" xfId="0" applyFont="1" applyFill="1" applyAlignment="1">
      <alignment vertical="center"/>
    </xf>
    <xf numFmtId="0" fontId="3" fillId="5" borderId="0" xfId="0" applyFont="1" applyFill="1"/>
    <xf numFmtId="0" fontId="0" fillId="5" borderId="0" xfId="0" applyFill="1"/>
    <xf numFmtId="0" fontId="0" fillId="6" borderId="1" xfId="0" applyFill="1" applyBorder="1"/>
    <xf numFmtId="0" fontId="11" fillId="5" borderId="0" xfId="0" applyFont="1" applyFill="1"/>
    <xf numFmtId="0" fontId="10" fillId="5" borderId="0" xfId="0" applyFont="1" applyFill="1"/>
    <xf numFmtId="0" fontId="26" fillId="0" borderId="0" xfId="0" applyFont="1"/>
    <xf numFmtId="41" fontId="27" fillId="0" borderId="0" xfId="0" applyNumberFormat="1" applyFont="1"/>
    <xf numFmtId="0" fontId="26" fillId="5" borderId="0" xfId="0" applyFont="1" applyFill="1"/>
    <xf numFmtId="0" fontId="0" fillId="6" borderId="1" xfId="0" applyFill="1" applyBorder="1" applyAlignment="1">
      <alignment wrapText="1"/>
    </xf>
    <xf numFmtId="0" fontId="48" fillId="6" borderId="1" xfId="0" applyFont="1" applyFill="1" applyBorder="1" applyAlignment="1">
      <alignment horizontal="center"/>
    </xf>
    <xf numFmtId="0" fontId="0" fillId="0" borderId="0" xfId="0"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left" vertical="center" wrapText="1"/>
    </xf>
    <xf numFmtId="0" fontId="0" fillId="6" borderId="1" xfId="0" applyFill="1" applyBorder="1" applyAlignment="1">
      <alignment horizontal="left" vertical="center"/>
    </xf>
    <xf numFmtId="0" fontId="0" fillId="0" borderId="0" xfId="0" applyAlignment="1">
      <alignment horizontal="left" vertical="center"/>
    </xf>
    <xf numFmtId="0" fontId="52" fillId="0" borderId="0" xfId="0" applyFont="1"/>
    <xf numFmtId="41" fontId="27" fillId="0" borderId="0" xfId="0" applyNumberFormat="1" applyFont="1" applyAlignment="1">
      <alignment vertical="center"/>
    </xf>
    <xf numFmtId="0" fontId="53" fillId="5" borderId="0" xfId="0" applyFont="1" applyFill="1" applyAlignment="1">
      <alignment vertical="center"/>
    </xf>
    <xf numFmtId="0" fontId="4" fillId="2" borderId="0" xfId="0" applyFont="1" applyFill="1" applyProtection="1">
      <protection hidden="1"/>
    </xf>
    <xf numFmtId="0" fontId="20" fillId="2" borderId="0" xfId="0" applyFont="1" applyFill="1" applyAlignment="1" applyProtection="1">
      <alignment vertical="center" wrapText="1"/>
      <protection hidden="1"/>
    </xf>
    <xf numFmtId="0" fontId="2" fillId="0" borderId="0" xfId="0" applyFont="1" applyAlignment="1" applyProtection="1">
      <alignment vertical="center"/>
      <protection hidden="1"/>
    </xf>
    <xf numFmtId="0" fontId="5" fillId="0" borderId="0" xfId="0" applyFont="1" applyProtection="1">
      <protection hidden="1"/>
    </xf>
    <xf numFmtId="0" fontId="61" fillId="0" borderId="0" xfId="0" applyFont="1" applyProtection="1">
      <protection hidden="1"/>
    </xf>
    <xf numFmtId="0" fontId="48" fillId="0" borderId="0" xfId="0" applyFont="1" applyProtection="1">
      <protection hidden="1"/>
    </xf>
    <xf numFmtId="0" fontId="54" fillId="2" borderId="0" xfId="0" applyFont="1" applyFill="1"/>
    <xf numFmtId="0" fontId="58" fillId="2" borderId="0" xfId="0" applyFont="1" applyFill="1" applyAlignment="1">
      <alignment vertical="center"/>
    </xf>
    <xf numFmtId="0" fontId="16" fillId="2" borderId="0" xfId="0" applyFont="1" applyFill="1" applyAlignment="1">
      <alignment horizontal="right" vertical="center" wrapText="1"/>
    </xf>
    <xf numFmtId="0" fontId="58" fillId="2" borderId="0" xfId="0" applyFont="1" applyFill="1" applyAlignment="1">
      <alignment horizontal="left"/>
    </xf>
    <xf numFmtId="0" fontId="21" fillId="2" borderId="0" xfId="0" applyFont="1" applyFill="1" applyAlignment="1">
      <alignment horizontal="left" vertical="center" wrapText="1" indent="1"/>
    </xf>
    <xf numFmtId="0" fontId="58" fillId="2" borderId="0" xfId="0" applyFont="1" applyFill="1" applyAlignment="1">
      <alignment horizontal="left" vertical="center"/>
    </xf>
    <xf numFmtId="0" fontId="3" fillId="2" borderId="2" xfId="0" applyFont="1" applyFill="1" applyBorder="1" applyAlignment="1">
      <alignment horizontal="left" vertical="top" wrapText="1" indent="1"/>
    </xf>
    <xf numFmtId="4" fontId="3" fillId="2" borderId="2" xfId="0" applyNumberFormat="1" applyFont="1" applyFill="1" applyBorder="1" applyAlignment="1">
      <alignment horizontal="right" vertical="center" wrapText="1"/>
    </xf>
    <xf numFmtId="4" fontId="2" fillId="2" borderId="0" xfId="0" applyNumberFormat="1" applyFont="1" applyFill="1"/>
    <xf numFmtId="0" fontId="53" fillId="0" borderId="0" xfId="0" applyFont="1" applyAlignment="1">
      <alignment horizontal="left" vertical="center"/>
    </xf>
    <xf numFmtId="4" fontId="14" fillId="5" borderId="3" xfId="0" applyNumberFormat="1" applyFont="1" applyFill="1" applyBorder="1" applyAlignment="1">
      <alignment horizontal="right" vertical="center" wrapText="1"/>
    </xf>
    <xf numFmtId="166" fontId="3" fillId="2" borderId="3" xfId="0" applyNumberFormat="1" applyFont="1" applyFill="1" applyBorder="1" applyAlignment="1">
      <alignment horizontal="right" vertical="center" wrapText="1"/>
    </xf>
    <xf numFmtId="4" fontId="57" fillId="2" borderId="3" xfId="0" applyNumberFormat="1" applyFont="1" applyFill="1" applyBorder="1" applyAlignment="1">
      <alignment horizontal="right" vertical="center"/>
    </xf>
    <xf numFmtId="4" fontId="4" fillId="5" borderId="4" xfId="0" applyNumberFormat="1" applyFont="1" applyFill="1" applyBorder="1" applyAlignment="1">
      <alignment horizontal="right" vertical="top" wrapText="1"/>
    </xf>
    <xf numFmtId="0" fontId="4" fillId="5" borderId="4" xfId="0" applyFont="1" applyFill="1" applyBorder="1" applyAlignment="1">
      <alignment horizontal="left" vertical="top" wrapText="1"/>
    </xf>
    <xf numFmtId="4" fontId="4" fillId="5" borderId="4" xfId="0" applyNumberFormat="1" applyFont="1" applyFill="1" applyBorder="1" applyAlignment="1">
      <alignment vertical="top"/>
    </xf>
    <xf numFmtId="4" fontId="55" fillId="5" borderId="4" xfId="0" applyNumberFormat="1" applyFont="1" applyFill="1" applyBorder="1" applyAlignment="1">
      <alignment vertical="top"/>
    </xf>
    <xf numFmtId="4" fontId="4" fillId="5" borderId="4" xfId="0" applyNumberFormat="1" applyFont="1" applyFill="1" applyBorder="1" applyAlignment="1">
      <alignment horizontal="right" vertical="top"/>
    </xf>
    <xf numFmtId="0" fontId="62" fillId="5" borderId="0" xfId="0" applyFont="1" applyFill="1"/>
    <xf numFmtId="0" fontId="57" fillId="2" borderId="0" xfId="0" applyFont="1" applyFill="1"/>
    <xf numFmtId="0" fontId="57" fillId="0" borderId="0" xfId="0" applyFont="1"/>
    <xf numFmtId="0" fontId="54" fillId="0" borderId="0" xfId="0" applyFont="1"/>
    <xf numFmtId="0" fontId="5" fillId="3" borderId="0" xfId="0" applyFont="1" applyFill="1" applyAlignment="1">
      <alignment horizontal="left" vertical="center"/>
    </xf>
    <xf numFmtId="0" fontId="74" fillId="5" borderId="0" xfId="0" applyFont="1" applyFill="1"/>
    <xf numFmtId="0" fontId="6" fillId="3" borderId="0" xfId="0" applyFont="1" applyFill="1" applyAlignment="1">
      <alignment horizontal="left" vertical="center"/>
    </xf>
    <xf numFmtId="4" fontId="2" fillId="5" borderId="2" xfId="0" applyNumberFormat="1" applyFont="1" applyFill="1" applyBorder="1"/>
    <xf numFmtId="4" fontId="4" fillId="5" borderId="2" xfId="0" applyNumberFormat="1" applyFont="1" applyFill="1" applyBorder="1"/>
    <xf numFmtId="4" fontId="2" fillId="5" borderId="5" xfId="0" applyNumberFormat="1" applyFont="1" applyFill="1" applyBorder="1"/>
    <xf numFmtId="4" fontId="2" fillId="5" borderId="2" xfId="0" applyNumberFormat="1" applyFont="1" applyFill="1" applyBorder="1" applyAlignment="1">
      <alignment vertical="center"/>
    </xf>
    <xf numFmtId="4" fontId="2" fillId="5" borderId="5" xfId="0" applyNumberFormat="1" applyFont="1" applyFill="1" applyBorder="1" applyAlignment="1">
      <alignment vertical="center"/>
    </xf>
    <xf numFmtId="4" fontId="4" fillId="5" borderId="0" xfId="0" applyNumberFormat="1" applyFont="1" applyFill="1" applyAlignment="1">
      <alignment vertical="center"/>
    </xf>
    <xf numFmtId="0" fontId="14" fillId="2" borderId="0" xfId="0" applyFont="1" applyFill="1" applyAlignment="1">
      <alignment horizontal="right" vertical="top" wrapText="1"/>
    </xf>
    <xf numFmtId="4" fontId="62" fillId="2" borderId="0" xfId="0" applyNumberFormat="1" applyFont="1" applyFill="1" applyAlignment="1">
      <alignment vertical="center"/>
    </xf>
    <xf numFmtId="4" fontId="14" fillId="2" borderId="0" xfId="0" applyNumberFormat="1" applyFont="1" applyFill="1" applyAlignment="1">
      <alignment vertical="center"/>
    </xf>
    <xf numFmtId="0" fontId="62" fillId="2" borderId="0" xfId="0" applyFont="1" applyFill="1"/>
    <xf numFmtId="0" fontId="57" fillId="5" borderId="0" xfId="0" applyFont="1" applyFill="1"/>
    <xf numFmtId="0" fontId="76" fillId="5" borderId="0" xfId="21" applyFill="1"/>
    <xf numFmtId="165" fontId="26" fillId="6" borderId="1" xfId="0" applyNumberFormat="1" applyFont="1" applyFill="1" applyBorder="1"/>
    <xf numFmtId="0" fontId="16" fillId="2" borderId="0" xfId="0" applyFont="1" applyFill="1" applyAlignment="1">
      <alignment horizontal="right" vertical="center" wrapText="1"/>
    </xf>
    <xf numFmtId="0" fontId="3" fillId="5" borderId="0" xfId="0" applyFont="1" applyFill="1"/>
    <xf numFmtId="0" fontId="52" fillId="3" borderId="0" xfId="0" applyFont="1" applyFill="1"/>
    <xf numFmtId="0" fontId="26" fillId="6" borderId="1" xfId="0" applyFont="1" applyFill="1" applyBorder="1"/>
    <xf numFmtId="0" fontId="79" fillId="3" borderId="0" xfId="0" applyFont="1" applyFill="1"/>
    <xf numFmtId="0" fontId="78" fillId="5" borderId="0" xfId="0" applyFont="1" applyFill="1"/>
    <xf numFmtId="0" fontId="78" fillId="6" borderId="1" xfId="0" applyFont="1" applyFill="1" applyBorder="1"/>
    <xf numFmtId="49" fontId="78" fillId="6" borderId="1" xfId="0" applyNumberFormat="1" applyFont="1" applyFill="1" applyBorder="1"/>
    <xf numFmtId="0" fontId="23" fillId="7" borderId="0" xfId="0" applyFont="1" applyFill="1" applyAlignment="1">
      <alignment horizontal="center" vertical="center" wrapText="1"/>
    </xf>
    <xf numFmtId="0" fontId="52" fillId="3" borderId="0" xfId="0" applyFont="1" applyFill="1" applyAlignment="1">
      <alignment horizontal="center"/>
    </xf>
    <xf numFmtId="0" fontId="0" fillId="5" borderId="0" xfId="0" applyFill="1" applyAlignment="1">
      <alignment horizontal="right"/>
    </xf>
    <xf numFmtId="2" fontId="26" fillId="6" borderId="1" xfId="0" applyNumberFormat="1" applyFont="1" applyFill="1" applyBorder="1"/>
    <xf numFmtId="0" fontId="0" fillId="0" borderId="0" xfId="0"/>
    <xf numFmtId="0" fontId="2" fillId="0" borderId="0" xfId="0" applyFont="1" applyAlignment="1">
      <alignment vertical="center"/>
    </xf>
    <xf numFmtId="0" fontId="2" fillId="2" borderId="0" xfId="0" applyFont="1" applyFill="1" applyAlignment="1">
      <alignment vertical="center"/>
    </xf>
    <xf numFmtId="4" fontId="2" fillId="6" borderId="1" xfId="0" applyNumberFormat="1" applyFont="1" applyFill="1" applyBorder="1" applyAlignment="1" applyProtection="1">
      <alignment horizontal="right" vertical="top"/>
      <protection locked="0"/>
    </xf>
    <xf numFmtId="0" fontId="2" fillId="6" borderId="2" xfId="0" applyFont="1" applyFill="1" applyBorder="1" applyProtection="1">
      <protection locked="0"/>
    </xf>
    <xf numFmtId="0" fontId="2" fillId="6" borderId="2" xfId="0" applyFont="1" applyFill="1" applyBorder="1" applyProtection="1" quotePrefix="1">
      <protection locked="0"/>
    </xf>
    <xf numFmtId="4" fontId="2" fillId="6" borderId="2" xfId="0" applyNumberFormat="1" applyFont="1" applyFill="1" applyBorder="1" applyAlignment="1" applyProtection="1">
      <alignment horizontal="right" vertical="top"/>
      <protection locked="0"/>
    </xf>
    <xf numFmtId="3" fontId="2" fillId="6" borderId="2" xfId="0" applyNumberFormat="1" applyFont="1" applyFill="1" applyBorder="1" applyAlignment="1" applyProtection="1">
      <alignment horizontal="center" vertical="top"/>
      <protection locked="0"/>
    </xf>
    <xf numFmtId="49" fontId="2" fillId="6" borderId="1" xfId="0" applyNumberFormat="1" applyFont="1" applyFill="1" applyBorder="1" applyProtection="1">
      <protection locked="0"/>
    </xf>
    <xf numFmtId="9" fontId="2" fillId="6" borderId="2" xfId="0" applyNumberFormat="1" applyFont="1" applyFill="1" applyBorder="1" applyAlignment="1" applyProtection="1">
      <alignment horizontal="right" vertical="top"/>
      <protection locked="0"/>
    </xf>
    <xf numFmtId="0" fontId="27" fillId="0" borderId="0" xfId="0" applyFont="1" applyAlignment="1">
      <alignment horizontal="right" vertical="center"/>
    </xf>
    <xf numFmtId="0" fontId="27" fillId="0" borderId="0" xfId="0" applyFont="1" applyAlignment="1">
      <alignment horizontal="right"/>
    </xf>
    <xf numFmtId="0" fontId="28" fillId="0" borderId="0" xfId="0" applyFont="1"/>
    <xf numFmtId="0" fontId="29" fillId="0" borderId="0" xfId="0" applyFont="1" applyAlignment="1">
      <alignment horizontal="right" vertical="center"/>
    </xf>
    <xf numFmtId="0" fontId="30" fillId="0" borderId="0" xfId="0" applyFont="1" applyAlignment="1">
      <alignment horizontal="right"/>
    </xf>
    <xf numFmtId="0" fontId="31" fillId="0" borderId="0" xfId="0" applyFont="1" applyAlignment="1">
      <alignment horizontal="right"/>
    </xf>
    <xf numFmtId="0" fontId="26" fillId="0" borderId="0" xfId="0" applyFont="1"/>
    <xf numFmtId="0" fontId="27" fillId="0" borderId="0" xfId="0" applyFont="1" applyAlignment="1">
      <alignment horizontal="left"/>
    </xf>
    <xf numFmtId="0" fontId="32" fillId="0" borderId="0" xfId="0" applyFont="1" applyAlignment="1">
      <alignment horizontal="left" vertical="top"/>
    </xf>
    <xf numFmtId="0" fontId="32" fillId="0" borderId="0" xfId="0" applyFont="1"/>
    <xf numFmtId="0" fontId="33" fillId="0" borderId="0" xfId="0" applyFont="1" applyAlignment="1">
      <alignment horizontal="right"/>
    </xf>
    <xf numFmtId="0" fontId="34" fillId="8" borderId="6" xfId="0" applyFont="1" applyFill="1" applyBorder="1" applyAlignment="1">
      <alignment horizontal="center" vertical="center" wrapText="1"/>
    </xf>
    <xf numFmtId="0" fontId="34" fillId="8" borderId="7" xfId="0" applyFont="1" applyFill="1" applyBorder="1" applyAlignment="1">
      <alignment horizontal="center" vertical="center" wrapText="1"/>
    </xf>
    <xf numFmtId="0" fontId="34" fillId="8" borderId="8" xfId="0" applyFont="1" applyFill="1" applyBorder="1" applyAlignment="1">
      <alignment horizontal="center" vertical="center" wrapText="1"/>
    </xf>
    <xf numFmtId="166" fontId="36" fillId="5" borderId="9" xfId="0" applyNumberFormat="1" applyFont="1" applyFill="1" applyBorder="1" applyAlignment="1">
      <alignment horizontal="right" vertical="center" wrapText="1"/>
    </xf>
    <xf numFmtId="166" fontId="36" fillId="5" borderId="10" xfId="0" applyNumberFormat="1" applyFont="1" applyFill="1" applyBorder="1" applyAlignment="1">
      <alignment horizontal="right" vertical="center" wrapText="1"/>
    </xf>
    <xf numFmtId="166" fontId="36" fillId="5" borderId="11" xfId="0" applyNumberFormat="1" applyFont="1" applyFill="1" applyBorder="1" applyAlignment="1">
      <alignment horizontal="right" vertical="center" wrapText="1"/>
    </xf>
    <xf numFmtId="0" fontId="38" fillId="0" borderId="0" xfId="0" applyFont="1"/>
    <xf numFmtId="166" fontId="39" fillId="5" borderId="12" xfId="0" applyNumberFormat="1" applyFont="1" applyFill="1" applyBorder="1" applyAlignment="1">
      <alignment horizontal="right" vertical="center" wrapText="1"/>
    </xf>
    <xf numFmtId="10" fontId="39" fillId="5" borderId="12" xfId="15" applyNumberFormat="1" applyFont="1" applyFill="1" applyBorder="1" applyAlignment="1">
      <alignment horizontal="right" vertical="center" wrapText="1"/>
    </xf>
    <xf numFmtId="10" fontId="39" fillId="5" borderId="13" xfId="15" applyNumberFormat="1" applyFont="1" applyFill="1" applyBorder="1" applyAlignment="1">
      <alignment horizontal="right" vertical="center" wrapText="1"/>
    </xf>
    <xf numFmtId="10" fontId="39" fillId="5" borderId="14" xfId="15" applyNumberFormat="1" applyFont="1" applyFill="1" applyBorder="1" applyAlignment="1">
      <alignment horizontal="right" vertical="center" wrapText="1"/>
    </xf>
    <xf numFmtId="0" fontId="0" fillId="0" borderId="0" xfId="0" applyAlignment="1">
      <alignment vertical="center"/>
    </xf>
    <xf numFmtId="0" fontId="29" fillId="0" borderId="0" xfId="0" applyFont="1"/>
    <xf numFmtId="167" fontId="41" fillId="5" borderId="2" xfId="0" applyNumberFormat="1" applyFont="1" applyFill="1" applyBorder="1" applyAlignment="1">
      <alignment horizontal="right" vertical="center" wrapText="1"/>
    </xf>
    <xf numFmtId="0" fontId="29" fillId="0" borderId="0" xfId="0" applyFont="1" applyAlignment="1">
      <alignment vertical="center"/>
    </xf>
    <xf numFmtId="0" fontId="40" fillId="0" borderId="0" xfId="0" applyFont="1" applyAlignment="1">
      <alignment horizontal="right"/>
    </xf>
    <xf numFmtId="0" fontId="40" fillId="0" borderId="0" xfId="0" applyFont="1"/>
    <xf numFmtId="4" fontId="3" fillId="6" borderId="2" xfId="0" applyNumberFormat="1" applyFont="1" applyFill="1" applyBorder="1" applyAlignment="1" applyProtection="1">
      <alignment horizontal="right" vertical="center" wrapText="1"/>
      <protection locked="0"/>
    </xf>
    <xf numFmtId="4" fontId="3" fillId="6" borderId="2" xfId="0" applyNumberFormat="1" applyFont="1" applyFill="1" applyBorder="1" applyAlignment="1" applyProtection="1">
      <alignment horizontal="right" vertical="center"/>
      <protection locked="0"/>
    </xf>
    <xf numFmtId="0" fontId="67" fillId="2" borderId="0" xfId="20" applyFont="1" applyFill="1" applyAlignment="1">
      <alignment horizontal="left" indent="1"/>
      <protection/>
    </xf>
    <xf numFmtId="0" fontId="68" fillId="2" borderId="0" xfId="20" applyFont="1" applyFill="1" applyAlignment="1">
      <alignment horizontal="left" indent="1"/>
      <protection/>
    </xf>
    <xf numFmtId="0" fontId="70" fillId="2" borderId="0" xfId="20" applyFont="1" applyFill="1" applyAlignment="1">
      <alignment horizontal="left" indent="1"/>
      <protection/>
    </xf>
    <xf numFmtId="0" fontId="0" fillId="0" borderId="15" xfId="0" applyBorder="1"/>
    <xf numFmtId="0" fontId="27" fillId="0" borderId="15" xfId="0" applyFont="1" applyBorder="1" applyAlignment="1">
      <alignment horizontal="right" vertical="center"/>
    </xf>
    <xf numFmtId="0" fontId="27" fillId="0" borderId="15" xfId="0" applyFont="1" applyBorder="1" applyAlignment="1">
      <alignment horizontal="right"/>
    </xf>
    <xf numFmtId="0" fontId="37" fillId="0" borderId="16" xfId="0" applyFont="1" applyBorder="1" applyAlignment="1">
      <alignment vertical="top" wrapText="1"/>
    </xf>
    <xf numFmtId="0" fontId="37" fillId="0" borderId="17" xfId="0" applyFont="1" applyBorder="1" applyAlignment="1">
      <alignment vertical="top" wrapText="1"/>
    </xf>
    <xf numFmtId="0" fontId="37" fillId="0" borderId="18" xfId="0" applyFont="1" applyBorder="1" applyAlignment="1">
      <alignment vertical="top" wrapText="1"/>
    </xf>
    <xf numFmtId="4" fontId="37" fillId="0" borderId="18" xfId="0" applyNumberFormat="1" applyFont="1" applyBorder="1" applyAlignment="1">
      <alignment horizontal="right" vertical="center" wrapText="1"/>
    </xf>
    <xf numFmtId="4" fontId="14" fillId="5" borderId="2" xfId="0" applyNumberFormat="1" applyFont="1" applyFill="1" applyBorder="1" applyAlignment="1">
      <alignment horizontal="right" vertical="center" wrapText="1"/>
    </xf>
    <xf numFmtId="4" fontId="43" fillId="2" borderId="2" xfId="0" applyNumberFormat="1" applyFont="1" applyFill="1" applyBorder="1" applyAlignment="1">
      <alignment horizontal="right" vertical="center"/>
    </xf>
    <xf numFmtId="0" fontId="53" fillId="0" borderId="0" xfId="0" applyFont="1" applyAlignment="1">
      <alignment horizontal="left" vertical="center"/>
    </xf>
    <xf numFmtId="4" fontId="14" fillId="5" borderId="3" xfId="0" applyNumberFormat="1" applyFont="1" applyFill="1" applyBorder="1" applyAlignment="1">
      <alignment horizontal="right" vertical="center" wrapText="1"/>
    </xf>
    <xf numFmtId="166" fontId="3" fillId="2" borderId="3" xfId="0" applyNumberFormat="1" applyFont="1" applyFill="1" applyBorder="1" applyAlignment="1">
      <alignment horizontal="right" vertical="center" wrapText="1"/>
    </xf>
    <xf numFmtId="4" fontId="57" fillId="2" borderId="3" xfId="0" applyNumberFormat="1" applyFont="1" applyFill="1" applyBorder="1" applyAlignment="1">
      <alignment horizontal="right" vertical="center"/>
    </xf>
    <xf numFmtId="4" fontId="49" fillId="9" borderId="2" xfId="0" applyNumberFormat="1" applyFont="1" applyFill="1" applyBorder="1" applyAlignment="1" applyProtection="1">
      <alignment vertical="center"/>
      <protection locked="0"/>
    </xf>
    <xf numFmtId="0" fontId="32" fillId="0" borderId="0" xfId="0" applyFont="1" applyAlignment="1">
      <alignment horizontal="left" vertical="center"/>
    </xf>
    <xf numFmtId="0" fontId="0" fillId="6" borderId="19" xfId="0" applyFill="1" applyBorder="1" applyProtection="1">
      <protection locked="0"/>
    </xf>
    <xf numFmtId="4" fontId="83" fillId="6" borderId="19" xfId="0" applyNumberFormat="1" applyFont="1" applyFill="1" applyBorder="1" applyAlignment="1" applyProtection="1">
      <alignment horizontal="right" vertical="center" wrapText="1"/>
      <protection locked="0"/>
    </xf>
    <xf numFmtId="4" fontId="47" fillId="6" borderId="19" xfId="0" applyNumberFormat="1" applyFont="1" applyFill="1" applyBorder="1" applyAlignment="1" applyProtection="1">
      <alignment horizontal="right" vertical="center" wrapText="1"/>
      <protection locked="0"/>
    </xf>
    <xf numFmtId="4" fontId="47" fillId="0" borderId="19" xfId="0" applyNumberFormat="1" applyFont="1" applyBorder="1" applyAlignment="1" applyProtection="1">
      <alignment horizontal="right" vertical="center" wrapText="1"/>
      <protection locked="0"/>
    </xf>
    <xf numFmtId="0" fontId="16" fillId="2" borderId="0" xfId="0" applyFont="1" applyFill="1" applyAlignment="1" applyProtection="1">
      <alignment vertical="top" wrapText="1"/>
      <protection/>
    </xf>
    <xf numFmtId="0" fontId="0" fillId="0" borderId="0" xfId="0" applyProtection="1">
      <protection/>
    </xf>
    <xf numFmtId="1" fontId="83" fillId="0" borderId="0" xfId="0" applyNumberFormat="1" applyFont="1" applyAlignment="1" applyProtection="1">
      <alignment horizontal="right" vertical="center" wrapText="1"/>
      <protection/>
    </xf>
    <xf numFmtId="4" fontId="47" fillId="0" borderId="0" xfId="0" applyNumberFormat="1" applyFont="1" applyAlignment="1" applyProtection="1">
      <alignment horizontal="right" vertical="center" wrapText="1"/>
      <protection/>
    </xf>
    <xf numFmtId="0" fontId="48" fillId="0" borderId="0" xfId="0" applyFont="1" applyProtection="1">
      <protection/>
    </xf>
    <xf numFmtId="0" fontId="48" fillId="0" borderId="0" xfId="0" applyFont="1" applyAlignment="1" applyProtection="1">
      <alignment horizontal="right"/>
      <protection/>
    </xf>
    <xf numFmtId="166" fontId="47" fillId="0" borderId="0" xfId="0" applyNumberFormat="1" applyFont="1" applyAlignment="1" applyProtection="1">
      <alignment horizontal="right" vertical="center" wrapText="1"/>
      <protection/>
    </xf>
    <xf numFmtId="0" fontId="79" fillId="0" borderId="0" xfId="0" applyFont="1" applyAlignment="1" applyProtection="1">
      <alignment horizontal="right" vertical="center"/>
      <protection/>
    </xf>
    <xf numFmtId="0" fontId="52" fillId="0" borderId="0" xfId="0" applyFont="1" applyAlignment="1" applyProtection="1">
      <alignment vertical="top"/>
      <protection/>
    </xf>
    <xf numFmtId="0" fontId="26" fillId="0" borderId="0" xfId="0" applyFont="1" applyProtection="1">
      <protection/>
    </xf>
    <xf numFmtId="0" fontId="0" fillId="0" borderId="19" xfId="0" applyBorder="1" applyProtection="1">
      <protection/>
    </xf>
    <xf numFmtId="0" fontId="48" fillId="8" borderId="19" xfId="0" applyFont="1" applyFill="1" applyBorder="1" applyProtection="1">
      <protection/>
    </xf>
    <xf numFmtId="166" fontId="83" fillId="2" borderId="19" xfId="0" applyNumberFormat="1" applyFont="1" applyFill="1" applyBorder="1" applyAlignment="1" applyProtection="1">
      <alignment horizontal="center" vertical="center" wrapText="1"/>
      <protection/>
    </xf>
    <xf numFmtId="0" fontId="0" fillId="0" borderId="20" xfId="0" applyBorder="1" applyProtection="1">
      <protection/>
    </xf>
    <xf numFmtId="0" fontId="26" fillId="0" borderId="19" xfId="0" applyFont="1" applyBorder="1" applyAlignment="1" applyProtection="1">
      <alignment horizontal="center" vertical="center"/>
      <protection/>
    </xf>
    <xf numFmtId="0" fontId="26" fillId="0" borderId="19" xfId="0" applyFont="1" applyBorder="1" applyAlignment="1" applyProtection="1">
      <alignment horizontal="center"/>
      <protection/>
    </xf>
    <xf numFmtId="166" fontId="47" fillId="2" borderId="19" xfId="0" applyNumberFormat="1" applyFont="1" applyFill="1" applyBorder="1" applyAlignment="1" applyProtection="1">
      <alignment horizontal="right" vertical="center" wrapText="1"/>
      <protection/>
    </xf>
    <xf numFmtId="166" fontId="83" fillId="2" borderId="19" xfId="0" applyNumberFormat="1" applyFont="1" applyFill="1" applyBorder="1" applyAlignment="1" applyProtection="1">
      <alignment horizontal="right" vertical="center" wrapText="1"/>
      <protection/>
    </xf>
    <xf numFmtId="4" fontId="47" fillId="2" borderId="19" xfId="0" applyNumberFormat="1" applyFont="1" applyFill="1" applyBorder="1" applyAlignment="1" applyProtection="1">
      <alignment horizontal="right" vertical="center" wrapText="1"/>
      <protection/>
    </xf>
    <xf numFmtId="0" fontId="0" fillId="0" borderId="21" xfId="0" applyBorder="1" applyProtection="1">
      <protection/>
    </xf>
    <xf numFmtId="0" fontId="84" fillId="0" borderId="0" xfId="0" applyFont="1" applyAlignment="1" applyProtection="1">
      <alignment horizontal="left"/>
      <protection/>
    </xf>
    <xf numFmtId="4" fontId="83" fillId="5" borderId="2" xfId="0" applyNumberFormat="1" applyFont="1" applyFill="1" applyBorder="1" applyAlignment="1" applyProtection="1">
      <alignment horizontal="right" vertical="center" wrapText="1"/>
      <protection/>
    </xf>
    <xf numFmtId="166" fontId="83" fillId="2" borderId="2" xfId="0" applyNumberFormat="1" applyFont="1" applyFill="1" applyBorder="1" applyAlignment="1" applyProtection="1">
      <alignment horizontal="right" vertical="center" wrapText="1"/>
      <protection/>
    </xf>
    <xf numFmtId="166" fontId="83" fillId="0" borderId="0" xfId="0" applyNumberFormat="1" applyFont="1" applyAlignment="1" applyProtection="1">
      <alignment horizontal="right" vertical="center" wrapText="1"/>
      <protection/>
    </xf>
    <xf numFmtId="0" fontId="86" fillId="0" borderId="0" xfId="0" applyFont="1" applyAlignment="1" applyProtection="1">
      <alignment vertical="center"/>
      <protection/>
    </xf>
    <xf numFmtId="0" fontId="0" fillId="0" borderId="19" xfId="0" applyBorder="1" applyAlignment="1" applyProtection="1">
      <alignment vertical="center"/>
      <protection locked="0"/>
    </xf>
    <xf numFmtId="166" fontId="47" fillId="0" borderId="19" xfId="0" applyNumberFormat="1" applyFont="1" applyBorder="1" applyAlignment="1" applyProtection="1">
      <alignment horizontal="right" vertical="center" wrapText="1"/>
      <protection locked="0"/>
    </xf>
    <xf numFmtId="166" fontId="47" fillId="2" borderId="19" xfId="0" applyNumberFormat="1" applyFont="1" applyFill="1" applyBorder="1" applyAlignment="1" applyProtection="1">
      <alignment horizontal="right" vertical="center" wrapText="1"/>
      <protection locked="0"/>
    </xf>
    <xf numFmtId="166" fontId="47" fillId="2" borderId="22" xfId="0" applyNumberFormat="1" applyFont="1" applyFill="1" applyBorder="1" applyAlignment="1" applyProtection="1">
      <alignment horizontal="right" vertical="center" wrapText="1"/>
      <protection locked="0"/>
    </xf>
    <xf numFmtId="166" fontId="47" fillId="2" borderId="23" xfId="0" applyNumberFormat="1" applyFont="1" applyFill="1" applyBorder="1" applyAlignment="1" applyProtection="1">
      <alignment horizontal="right" vertical="center" wrapText="1"/>
      <protection locked="0"/>
    </xf>
    <xf numFmtId="166" fontId="83" fillId="2" borderId="24" xfId="0" applyNumberFormat="1" applyFont="1" applyFill="1" applyBorder="1" applyAlignment="1" applyProtection="1">
      <alignment horizontal="right" vertical="center" wrapText="1"/>
      <protection/>
    </xf>
    <xf numFmtId="166" fontId="83" fillId="2" borderId="25" xfId="0" applyNumberFormat="1" applyFont="1" applyFill="1" applyBorder="1" applyAlignment="1" applyProtection="1">
      <alignment horizontal="right" vertical="center" wrapText="1"/>
      <protection/>
    </xf>
    <xf numFmtId="166" fontId="41" fillId="5" borderId="9" xfId="0" applyNumberFormat="1" applyFont="1" applyFill="1" applyBorder="1" applyAlignment="1">
      <alignment horizontal="right" vertical="center" wrapText="1"/>
    </xf>
    <xf numFmtId="2" fontId="41" fillId="5" borderId="2" xfId="0" applyNumberFormat="1" applyFont="1" applyFill="1" applyBorder="1" applyAlignment="1">
      <alignment horizontal="right" vertical="center" wrapText="1"/>
    </xf>
    <xf numFmtId="4" fontId="27" fillId="0" borderId="0" xfId="0" applyNumberFormat="1" applyFont="1" applyAlignment="1">
      <alignment vertical="center"/>
    </xf>
    <xf numFmtId="4" fontId="0" fillId="0" borderId="0" xfId="0" applyNumberFormat="1" applyAlignment="1">
      <alignment vertical="center"/>
    </xf>
    <xf numFmtId="4" fontId="37" fillId="0" borderId="17" xfId="0" applyNumberFormat="1" applyFont="1" applyBorder="1" applyAlignment="1">
      <alignment vertical="top" wrapText="1"/>
    </xf>
    <xf numFmtId="4" fontId="37" fillId="0" borderId="18" xfId="0" applyNumberFormat="1" applyFont="1" applyBorder="1" applyAlignment="1">
      <alignment vertical="top" wrapText="1"/>
    </xf>
    <xf numFmtId="4" fontId="37" fillId="0" borderId="26" xfId="0" applyNumberFormat="1" applyFont="1" applyBorder="1" applyAlignment="1">
      <alignment vertical="top" wrapText="1"/>
    </xf>
    <xf numFmtId="4" fontId="41" fillId="5" borderId="27" xfId="0" applyNumberFormat="1" applyFont="1" applyFill="1" applyBorder="1" applyAlignment="1">
      <alignment horizontal="right" vertical="center" wrapText="1"/>
    </xf>
    <xf numFmtId="0" fontId="25" fillId="7" borderId="0" xfId="0" applyFont="1" applyFill="1" applyAlignment="1">
      <alignment horizontal="center" vertical="center" wrapText="1"/>
    </xf>
    <xf numFmtId="0" fontId="23" fillId="2" borderId="0" xfId="0" applyFont="1" applyFill="1" applyAlignment="1">
      <alignment horizontal="center" vertical="center" wrapText="1"/>
    </xf>
    <xf numFmtId="0" fontId="23" fillId="7" borderId="2" xfId="0" applyFont="1" applyFill="1" applyBorder="1" applyAlignment="1">
      <alignment horizontal="center" vertical="center" wrapText="1"/>
    </xf>
    <xf numFmtId="0" fontId="10" fillId="7" borderId="0" xfId="0" applyFont="1" applyFill="1" applyAlignment="1">
      <alignment horizontal="center" vertical="center" wrapText="1"/>
    </xf>
    <xf numFmtId="0" fontId="10" fillId="7" borderId="0" xfId="0" applyFont="1" applyFill="1" applyAlignment="1">
      <alignment horizontal="center" vertical="center"/>
    </xf>
    <xf numFmtId="0" fontId="10" fillId="7" borderId="0" xfId="0" applyFont="1" applyFill="1"/>
    <xf numFmtId="0" fontId="78" fillId="7" borderId="0" xfId="0" applyFont="1" applyFill="1"/>
    <xf numFmtId="41" fontId="0" fillId="0" borderId="19" xfId="0" applyNumberFormat="1" applyBorder="1" applyAlignment="1" applyProtection="1">
      <alignment vertical="center"/>
      <protection locked="0"/>
    </xf>
    <xf numFmtId="0" fontId="2" fillId="9" borderId="28" xfId="20" applyFont="1" applyFill="1" applyBorder="1" applyAlignment="1" applyProtection="1">
      <alignment horizontal="center" vertical="center" wrapText="1"/>
      <protection locked="0"/>
    </xf>
    <xf numFmtId="166" fontId="2" fillId="9" borderId="29" xfId="20" applyNumberFormat="1" applyFont="1" applyFill="1" applyBorder="1" applyAlignment="1" applyProtection="1">
      <alignment horizontal="right" vertical="center" wrapText="1"/>
      <protection locked="0"/>
    </xf>
    <xf numFmtId="0" fontId="2" fillId="9" borderId="29" xfId="20" applyFont="1" applyFill="1" applyBorder="1" applyAlignment="1" applyProtection="1">
      <alignment horizontal="center" vertical="center" wrapText="1"/>
      <protection locked="0"/>
    </xf>
    <xf numFmtId="0" fontId="2" fillId="5" borderId="0" xfId="0" applyFont="1" applyFill="1" applyProtection="1">
      <protection/>
    </xf>
    <xf numFmtId="0" fontId="55" fillId="7" borderId="0" xfId="0" applyFont="1" applyFill="1" applyProtection="1">
      <protection/>
    </xf>
    <xf numFmtId="0" fontId="21" fillId="2" borderId="0" xfId="0" applyFont="1" applyFill="1" applyAlignment="1" applyProtection="1">
      <alignment horizontal="left" vertical="center" wrapText="1" indent="1"/>
      <protection/>
    </xf>
    <xf numFmtId="0" fontId="8" fillId="7" borderId="0" xfId="0" applyFont="1" applyFill="1" applyProtection="1">
      <protection/>
    </xf>
    <xf numFmtId="0" fontId="2" fillId="2" borderId="0" xfId="0" applyFont="1" applyFill="1" applyProtection="1">
      <protection/>
    </xf>
    <xf numFmtId="0" fontId="23" fillId="7" borderId="0" xfId="0" applyFont="1" applyFill="1" applyAlignment="1" applyProtection="1">
      <alignment horizontal="center" vertical="center" wrapText="1"/>
      <protection/>
    </xf>
    <xf numFmtId="0" fontId="56" fillId="7" borderId="0" xfId="0" applyFont="1" applyFill="1" applyAlignment="1" applyProtection="1">
      <alignment horizontal="center" vertical="center" wrapText="1"/>
      <protection/>
    </xf>
    <xf numFmtId="0" fontId="25" fillId="7" borderId="0" xfId="0" applyFont="1" applyFill="1" applyAlignment="1" applyProtection="1">
      <alignment horizontal="center" vertical="center" wrapText="1"/>
      <protection/>
    </xf>
    <xf numFmtId="0" fontId="66" fillId="5" borderId="0" xfId="0" applyFont="1" applyFill="1" applyAlignment="1" applyProtection="1">
      <alignment vertical="center"/>
      <protection/>
    </xf>
    <xf numFmtId="0" fontId="53" fillId="5" borderId="0" xfId="0" applyFont="1" applyFill="1" applyAlignment="1" applyProtection="1">
      <alignment vertical="center"/>
      <protection/>
    </xf>
    <xf numFmtId="4" fontId="14" fillId="5" borderId="2" xfId="0" applyNumberFormat="1" applyFont="1" applyFill="1" applyBorder="1" applyAlignment="1" applyProtection="1">
      <alignment horizontal="right" vertical="center" wrapText="1"/>
      <protection/>
    </xf>
    <xf numFmtId="0" fontId="3" fillId="2" borderId="2" xfId="0" applyFont="1" applyFill="1" applyBorder="1" applyAlignment="1" applyProtection="1">
      <alignment horizontal="left" vertical="top" wrapText="1" indent="1"/>
      <protection/>
    </xf>
    <xf numFmtId="4" fontId="3" fillId="2" borderId="2" xfId="0" applyNumberFormat="1" applyFont="1" applyFill="1" applyBorder="1" applyAlignment="1" applyProtection="1">
      <alignment horizontal="right" vertical="center" wrapText="1" indent="1"/>
      <protection/>
    </xf>
    <xf numFmtId="166" fontId="3" fillId="2" borderId="2" xfId="0" applyNumberFormat="1" applyFont="1" applyFill="1" applyBorder="1" applyAlignment="1" applyProtection="1">
      <alignment horizontal="right" vertical="center" wrapText="1"/>
      <protection/>
    </xf>
    <xf numFmtId="4" fontId="57" fillId="2" borderId="2" xfId="0" applyNumberFormat="1" applyFont="1" applyFill="1" applyBorder="1" applyAlignment="1" applyProtection="1">
      <alignment horizontal="right" vertical="center"/>
      <protection/>
    </xf>
    <xf numFmtId="4" fontId="3" fillId="2" borderId="2" xfId="0" applyNumberFormat="1" applyFont="1" applyFill="1" applyBorder="1" applyAlignment="1" applyProtection="1">
      <alignment horizontal="right" vertical="center"/>
      <protection/>
    </xf>
    <xf numFmtId="4" fontId="43" fillId="2" borderId="2" xfId="0" applyNumberFormat="1" applyFont="1" applyFill="1" applyBorder="1" applyAlignment="1" applyProtection="1">
      <alignment horizontal="right" vertical="center"/>
      <protection/>
    </xf>
    <xf numFmtId="4" fontId="4" fillId="5" borderId="0" xfId="0" applyNumberFormat="1" applyFont="1" applyFill="1" applyAlignment="1" applyProtection="1">
      <alignment horizontal="right" vertical="top" wrapText="1"/>
      <protection/>
    </xf>
    <xf numFmtId="0" fontId="44" fillId="7" borderId="0" xfId="20" applyFont="1" applyFill="1" applyProtection="1">
      <alignment/>
      <protection/>
    </xf>
    <xf numFmtId="0" fontId="2" fillId="0" borderId="28" xfId="20" applyFont="1" applyBorder="1" applyAlignment="1" applyProtection="1">
      <alignment horizontal="center" vertical="center" wrapText="1"/>
      <protection/>
    </xf>
    <xf numFmtId="166" fontId="2" fillId="0" borderId="30" xfId="20" applyNumberFormat="1" applyFont="1" applyBorder="1" applyAlignment="1" applyProtection="1">
      <alignment horizontal="right" vertical="center" wrapText="1"/>
      <protection/>
    </xf>
    <xf numFmtId="0" fontId="2" fillId="2" borderId="0" xfId="20" applyFont="1" applyFill="1" applyProtection="1">
      <alignment/>
      <protection/>
    </xf>
    <xf numFmtId="166" fontId="2" fillId="0" borderId="31" xfId="20" applyNumberFormat="1" applyFont="1" applyBorder="1" applyAlignment="1" applyProtection="1">
      <alignment horizontal="right" vertical="center" wrapText="1"/>
      <protection/>
    </xf>
    <xf numFmtId="166" fontId="2" fillId="0" borderId="32" xfId="20" applyNumberFormat="1" applyFont="1" applyBorder="1" applyAlignment="1" applyProtection="1">
      <alignment horizontal="right" vertical="center" wrapText="1"/>
      <protection/>
    </xf>
    <xf numFmtId="0" fontId="44" fillId="0" borderId="33" xfId="20" applyFont="1" applyFill="1" applyBorder="1" applyAlignment="1" applyProtection="1">
      <alignment horizontal="center" vertical="center" wrapText="1"/>
      <protection/>
    </xf>
    <xf numFmtId="0" fontId="45" fillId="0" borderId="33" xfId="20" applyFont="1" applyFill="1" applyBorder="1" applyAlignment="1" applyProtection="1">
      <alignment vertical="center"/>
      <protection/>
    </xf>
    <xf numFmtId="4" fontId="45" fillId="0" borderId="0" xfId="20" applyNumberFormat="1" applyFont="1" applyFill="1" applyBorder="1" applyAlignment="1" applyProtection="1">
      <alignment horizontal="center" vertical="center"/>
      <protection/>
    </xf>
    <xf numFmtId="0" fontId="44" fillId="2" borderId="0" xfId="20" applyFont="1" applyFill="1" applyProtection="1">
      <alignment/>
      <protection/>
    </xf>
    <xf numFmtId="4" fontId="4" fillId="5" borderId="0" xfId="0" applyNumberFormat="1" applyFont="1" applyFill="1" applyAlignment="1" applyProtection="1">
      <alignment horizontal="right" vertical="top"/>
      <protection/>
    </xf>
    <xf numFmtId="0" fontId="0" fillId="8" borderId="2" xfId="0" applyFill="1" applyBorder="1" applyAlignment="1" applyProtection="1">
      <alignment horizontal="right"/>
      <protection/>
    </xf>
    <xf numFmtId="0" fontId="0" fillId="2" borderId="0" xfId="0" applyFill="1" applyProtection="1">
      <protection/>
    </xf>
    <xf numFmtId="49" fontId="0" fillId="8" borderId="2" xfId="0" applyNumberFormat="1" applyFill="1" applyBorder="1" applyAlignment="1" applyProtection="1">
      <alignment horizontal="right"/>
      <protection/>
    </xf>
    <xf numFmtId="41" fontId="0" fillId="0" borderId="19" xfId="0" applyNumberFormat="1" applyBorder="1" applyProtection="1">
      <protection/>
    </xf>
    <xf numFmtId="41" fontId="26" fillId="0" borderId="19" xfId="0" applyNumberFormat="1" applyFont="1" applyBorder="1" applyAlignment="1" applyProtection="1">
      <alignment horizontal="center" vertical="center"/>
      <protection/>
    </xf>
    <xf numFmtId="166" fontId="83" fillId="8" borderId="23" xfId="0" applyNumberFormat="1" applyFont="1" applyFill="1" applyBorder="1" applyAlignment="1" applyProtection="1">
      <alignment horizontal="right" vertical="center" wrapText="1"/>
      <protection/>
    </xf>
    <xf numFmtId="4" fontId="83" fillId="8" borderId="2" xfId="0" applyNumberFormat="1" applyFont="1" applyFill="1" applyBorder="1" applyAlignment="1" applyProtection="1">
      <alignment horizontal="right" vertical="center" wrapText="1"/>
      <protection/>
    </xf>
    <xf numFmtId="4" fontId="47" fillId="2" borderId="0" xfId="0" applyNumberFormat="1" applyFont="1" applyFill="1" applyAlignment="1" applyProtection="1">
      <alignment horizontal="right" vertical="center" wrapText="1"/>
      <protection/>
    </xf>
    <xf numFmtId="166" fontId="83" fillId="2" borderId="0" xfId="0" applyNumberFormat="1" applyFont="1" applyFill="1" applyAlignment="1" applyProtection="1">
      <alignment horizontal="right" vertical="center" wrapText="1"/>
      <protection/>
    </xf>
    <xf numFmtId="0" fontId="2" fillId="0" borderId="0" xfId="0" applyFont="1" applyProtection="1">
      <protection/>
    </xf>
    <xf numFmtId="0" fontId="2" fillId="2" borderId="0" xfId="0" applyFont="1" applyFill="1" applyAlignment="1" applyProtection="1">
      <alignment vertical="center"/>
      <protection/>
    </xf>
    <xf numFmtId="0" fontId="5" fillId="3" borderId="0" xfId="0" applyFont="1" applyFill="1" applyAlignment="1" applyProtection="1">
      <alignment vertical="center"/>
      <protection/>
    </xf>
    <xf numFmtId="0" fontId="6" fillId="3" borderId="0" xfId="0" applyFont="1" applyFill="1" applyAlignment="1" applyProtection="1">
      <alignment vertical="center"/>
      <protection/>
    </xf>
    <xf numFmtId="0" fontId="2" fillId="0" borderId="0" xfId="0" applyFont="1" applyAlignment="1" applyProtection="1">
      <alignment vertical="center"/>
      <protection/>
    </xf>
    <xf numFmtId="0" fontId="2" fillId="5" borderId="0" xfId="0" applyFont="1" applyFill="1" applyAlignment="1" applyProtection="1">
      <alignment horizontal="right"/>
      <protection/>
    </xf>
    <xf numFmtId="0" fontId="22" fillId="5" borderId="0" xfId="0" applyFont="1" applyFill="1" applyProtection="1">
      <protection/>
    </xf>
    <xf numFmtId="0" fontId="3" fillId="5" borderId="0" xfId="0" applyFont="1" applyFill="1" applyAlignment="1" applyProtection="1">
      <alignment horizontal="right" vertical="top"/>
      <protection/>
    </xf>
    <xf numFmtId="0" fontId="5" fillId="7" borderId="0" xfId="0" applyFont="1" applyFill="1" applyProtection="1">
      <protection/>
    </xf>
    <xf numFmtId="0" fontId="4" fillId="7" borderId="0" xfId="0" applyFont="1" applyFill="1" applyProtection="1">
      <protection/>
    </xf>
    <xf numFmtId="0" fontId="8" fillId="7" borderId="0" xfId="0" applyFont="1" applyFill="1" applyAlignment="1" applyProtection="1">
      <alignment vertical="center"/>
      <protection/>
    </xf>
    <xf numFmtId="4" fontId="2" fillId="5" borderId="2" xfId="0" applyNumberFormat="1" applyFont="1" applyFill="1" applyBorder="1" applyAlignment="1" applyProtection="1">
      <alignment horizontal="right" vertical="top"/>
      <protection/>
    </xf>
    <xf numFmtId="0" fontId="4" fillId="5" borderId="0" xfId="0" applyFont="1" applyFill="1" applyAlignment="1" applyProtection="1">
      <alignment horizontal="right"/>
      <protection/>
    </xf>
    <xf numFmtId="0" fontId="5" fillId="7" borderId="0" xfId="0" applyFont="1" applyFill="1" applyAlignment="1" applyProtection="1">
      <alignment vertical="top"/>
      <protection/>
    </xf>
    <xf numFmtId="4" fontId="4" fillId="7" borderId="0" xfId="0" applyNumberFormat="1" applyFont="1" applyFill="1" applyAlignment="1" applyProtection="1">
      <alignment horizontal="right" vertical="top"/>
      <protection/>
    </xf>
    <xf numFmtId="0" fontId="23" fillId="7" borderId="0" xfId="0" applyFont="1" applyFill="1" applyAlignment="1" applyProtection="1">
      <alignment vertical="top" wrapText="1"/>
      <protection/>
    </xf>
    <xf numFmtId="0" fontId="8" fillId="7" borderId="0" xfId="0" applyFont="1" applyFill="1" applyAlignment="1" applyProtection="1">
      <alignment horizontal="center" vertical="center" wrapText="1"/>
      <protection/>
    </xf>
    <xf numFmtId="0" fontId="6" fillId="3" borderId="0" xfId="0" applyFont="1" applyFill="1" applyProtection="1">
      <protection/>
    </xf>
    <xf numFmtId="0" fontId="5" fillId="3" borderId="0" xfId="0" applyFont="1" applyFill="1" applyProtection="1">
      <protection/>
    </xf>
    <xf numFmtId="0" fontId="9" fillId="3" borderId="0" xfId="0" applyFont="1" applyFill="1" applyProtection="1">
      <protection/>
    </xf>
    <xf numFmtId="0" fontId="5" fillId="3" borderId="0" xfId="0" applyFont="1" applyFill="1" applyAlignment="1" applyProtection="1">
      <alignment horizontal="right"/>
      <protection/>
    </xf>
    <xf numFmtId="4" fontId="5" fillId="3" borderId="0" xfId="0" applyNumberFormat="1" applyFont="1" applyFill="1" applyProtection="1">
      <protection/>
    </xf>
    <xf numFmtId="0" fontId="5" fillId="7" borderId="0" xfId="0" applyFont="1" applyFill="1" applyAlignment="1" applyProtection="1">
      <alignment vertical="center"/>
      <protection/>
    </xf>
    <xf numFmtId="4" fontId="4" fillId="5" borderId="0" xfId="0" applyNumberFormat="1" applyFont="1" applyFill="1" applyProtection="1">
      <protection/>
    </xf>
    <xf numFmtId="0" fontId="75" fillId="2" borderId="0" xfId="0" applyFont="1" applyFill="1" applyProtection="1">
      <protection/>
    </xf>
    <xf numFmtId="4" fontId="37" fillId="0" borderId="2" xfId="0" applyNumberFormat="1" applyFont="1" applyBorder="1" applyAlignment="1">
      <alignment vertical="top" wrapText="1"/>
    </xf>
    <xf numFmtId="0" fontId="0" fillId="0" borderId="21" xfId="0" applyFill="1" applyBorder="1" applyProtection="1">
      <protection/>
    </xf>
    <xf numFmtId="0" fontId="48" fillId="0" borderId="0" xfId="0" applyFont="1" applyFill="1" applyProtection="1">
      <protection/>
    </xf>
    <xf numFmtId="0" fontId="2" fillId="2" borderId="0" xfId="0" applyFont="1" applyFill="1" applyAlignment="1" applyProtection="1">
      <alignment horizontal="center" vertical="center"/>
      <protection/>
    </xf>
    <xf numFmtId="0" fontId="18" fillId="2" borderId="0" xfId="0" applyFont="1" applyFill="1" applyAlignment="1" applyProtection="1">
      <alignment vertical="center" wrapText="1"/>
      <protection/>
    </xf>
    <xf numFmtId="0" fontId="5" fillId="3" borderId="0" xfId="0" applyFont="1" applyFill="1" applyAlignment="1" applyProtection="1">
      <alignment vertical="center"/>
      <protection/>
    </xf>
    <xf numFmtId="0" fontId="5" fillId="3" borderId="0" xfId="0" applyFont="1" applyFill="1" applyAlignment="1" applyProtection="1">
      <alignment horizontal="center" vertical="center"/>
      <protection/>
    </xf>
    <xf numFmtId="0" fontId="17" fillId="5" borderId="0" xfId="0" applyFont="1" applyFill="1" applyProtection="1">
      <protection/>
    </xf>
    <xf numFmtId="4" fontId="49" fillId="5" borderId="0" xfId="0" applyNumberFormat="1" applyFont="1" applyFill="1" applyAlignment="1" applyProtection="1">
      <alignment horizontal="right" vertical="center"/>
      <protection/>
    </xf>
    <xf numFmtId="0" fontId="14" fillId="5" borderId="0" xfId="0" applyFont="1" applyFill="1" applyProtection="1">
      <protection/>
    </xf>
    <xf numFmtId="0" fontId="7" fillId="5" borderId="0" xfId="0" applyFont="1" applyFill="1" applyAlignment="1" applyProtection="1">
      <alignment horizontal="left" vertical="top" wrapText="1"/>
      <protection/>
    </xf>
    <xf numFmtId="0" fontId="2" fillId="5"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6" fillId="3" borderId="0" xfId="0" applyFont="1" applyFill="1" applyAlignment="1" applyProtection="1">
      <alignment horizontal="center" vertical="center"/>
      <protection/>
    </xf>
    <xf numFmtId="0" fontId="49" fillId="5" borderId="0" xfId="0" applyFont="1" applyFill="1" applyAlignment="1" applyProtection="1">
      <alignment horizontal="right"/>
      <protection/>
    </xf>
    <xf numFmtId="164" fontId="49" fillId="5" borderId="0" xfId="0" applyNumberFormat="1" applyFont="1" applyFill="1" applyProtection="1">
      <protection/>
    </xf>
    <xf numFmtId="0" fontId="49" fillId="5" borderId="0" xfId="0" applyFont="1" applyFill="1" applyProtection="1">
      <protection/>
    </xf>
    <xf numFmtId="0" fontId="49" fillId="5" borderId="0" xfId="0" applyFont="1" applyFill="1" applyAlignment="1" applyProtection="1">
      <alignment vertical="center"/>
      <protection/>
    </xf>
    <xf numFmtId="0" fontId="12" fillId="5" borderId="0" xfId="0" applyFont="1" applyFill="1" applyAlignment="1" applyProtection="1">
      <alignment horizontal="left" wrapText="1"/>
      <protection/>
    </xf>
    <xf numFmtId="0" fontId="5" fillId="0" borderId="0" xfId="0" applyFont="1" applyProtection="1">
      <protection/>
    </xf>
    <xf numFmtId="0" fontId="44" fillId="5" borderId="0" xfId="0" applyFont="1" applyFill="1" applyAlignment="1" applyProtection="1">
      <alignment vertical="top"/>
      <protection/>
    </xf>
    <xf numFmtId="0" fontId="81" fillId="5" borderId="0" xfId="0" applyFont="1" applyFill="1" applyAlignment="1" applyProtection="1">
      <alignment vertical="center"/>
      <protection/>
    </xf>
    <xf numFmtId="0" fontId="12" fillId="5" borderId="0" xfId="0" applyFont="1" applyFill="1" applyAlignment="1" applyProtection="1">
      <alignment horizontal="left" vertical="top" wrapText="1"/>
      <protection/>
    </xf>
    <xf numFmtId="0" fontId="12" fillId="5" borderId="0" xfId="0" applyFont="1" applyFill="1" applyAlignment="1" applyProtection="1">
      <alignment horizontal="center" vertical="center" wrapText="1"/>
      <protection/>
    </xf>
    <xf numFmtId="164" fontId="49" fillId="5" borderId="4" xfId="0" applyNumberFormat="1" applyFont="1" applyFill="1" applyBorder="1" applyAlignment="1" applyProtection="1">
      <alignment horizontal="left" vertical="center"/>
      <protection/>
    </xf>
    <xf numFmtId="0" fontId="47" fillId="0" borderId="0" xfId="0" applyFont="1" applyProtection="1">
      <protection/>
    </xf>
    <xf numFmtId="0" fontId="45" fillId="0" borderId="0" xfId="20" applyFont="1" applyAlignment="1" applyProtection="1">
      <alignment horizontal="center" vertical="center" wrapText="1"/>
      <protection/>
    </xf>
    <xf numFmtId="4" fontId="80" fillId="5" borderId="34" xfId="20" applyNumberFormat="1" applyFont="1" applyFill="1" applyBorder="1" applyAlignment="1" applyProtection="1">
      <alignment vertical="center"/>
      <protection/>
    </xf>
    <xf numFmtId="0" fontId="63" fillId="5" borderId="0" xfId="0" applyFont="1" applyFill="1" applyAlignment="1" applyProtection="1">
      <alignment horizontal="left" vertical="top" indent="10"/>
      <protection/>
    </xf>
    <xf numFmtId="0" fontId="51" fillId="5" borderId="0" xfId="0" applyFont="1" applyFill="1" applyAlignment="1" applyProtection="1">
      <alignment horizontal="left" vertical="top" indent="10"/>
      <protection/>
    </xf>
    <xf numFmtId="0" fontId="50" fillId="5" borderId="0" xfId="0" applyFont="1" applyFill="1" applyAlignment="1" applyProtection="1">
      <alignment vertical="center"/>
      <protection/>
    </xf>
    <xf numFmtId="0" fontId="49" fillId="10" borderId="0" xfId="0" applyFont="1" applyFill="1" applyAlignment="1" applyProtection="1">
      <alignment horizontal="center" vertical="center"/>
      <protection/>
    </xf>
    <xf numFmtId="0" fontId="49" fillId="11" borderId="0" xfId="0" applyFont="1" applyFill="1" applyAlignment="1" applyProtection="1">
      <alignment horizontal="center" vertical="center"/>
      <protection/>
    </xf>
    <xf numFmtId="0" fontId="49" fillId="11" borderId="0" xfId="0" applyFont="1" applyFill="1" applyAlignment="1" applyProtection="1">
      <alignment horizontal="center" vertical="center" wrapText="1"/>
      <protection/>
    </xf>
    <xf numFmtId="0" fontId="2" fillId="5" borderId="0" xfId="0" applyFont="1" applyFill="1" applyAlignment="1">
      <alignment horizontal="right"/>
    </xf>
    <xf numFmtId="0" fontId="2" fillId="6" borderId="2" xfId="0" applyFont="1" applyFill="1" applyBorder="1" applyAlignment="1" applyProtection="1">
      <alignment horizontal="center"/>
      <protection locked="0"/>
    </xf>
    <xf numFmtId="0" fontId="23" fillId="7" borderId="0" xfId="0" applyFont="1" applyFill="1" applyAlignment="1" applyProtection="1">
      <alignment horizontal="left" vertical="center" wrapText="1"/>
      <protection/>
    </xf>
    <xf numFmtId="0" fontId="23" fillId="7" borderId="0" xfId="0" applyFont="1" applyFill="1" applyAlignment="1" applyProtection="1">
      <alignment horizontal="center" vertical="center" wrapText="1"/>
      <protection/>
    </xf>
    <xf numFmtId="0" fontId="23" fillId="7" borderId="35" xfId="0" applyFont="1" applyFill="1" applyBorder="1" applyAlignment="1" applyProtection="1">
      <alignment horizontal="center" vertical="center" wrapText="1"/>
      <protection/>
    </xf>
    <xf numFmtId="0" fontId="2" fillId="6" borderId="36" xfId="0" applyFont="1" applyFill="1" applyBorder="1" applyAlignment="1" applyProtection="1">
      <alignment horizontal="center"/>
      <protection locked="0"/>
    </xf>
    <xf numFmtId="0" fontId="2" fillId="6" borderId="37" xfId="0" applyFont="1" applyFill="1" applyBorder="1" applyAlignment="1" applyProtection="1">
      <alignment horizontal="center"/>
      <protection locked="0"/>
    </xf>
    <xf numFmtId="0" fontId="23" fillId="7" borderId="38" xfId="0" applyFont="1" applyFill="1" applyBorder="1" applyAlignment="1" applyProtection="1">
      <alignment horizontal="center" vertical="center" wrapText="1"/>
      <protection/>
    </xf>
    <xf numFmtId="0" fontId="8" fillId="7" borderId="0" xfId="0" applyFont="1" applyFill="1" applyAlignment="1" applyProtection="1">
      <alignment horizontal="center"/>
      <protection/>
    </xf>
    <xf numFmtId="0" fontId="8" fillId="7" borderId="39" xfId="0" applyFont="1" applyFill="1" applyBorder="1" applyAlignment="1" applyProtection="1">
      <alignment horizontal="center" vertical="center"/>
      <protection/>
    </xf>
    <xf numFmtId="0" fontId="8" fillId="7" borderId="0" xfId="0" applyFont="1" applyFill="1" applyAlignment="1" applyProtection="1">
      <alignment horizontal="center" vertical="center"/>
      <protection/>
    </xf>
    <xf numFmtId="0" fontId="16" fillId="2" borderId="0" xfId="0" applyFont="1" applyFill="1" applyAlignment="1" applyProtection="1">
      <alignment horizontal="right" vertical="center" wrapText="1"/>
      <protection/>
    </xf>
    <xf numFmtId="0" fontId="16" fillId="2" borderId="0" xfId="0" applyFont="1" applyFill="1" applyAlignment="1" applyProtection="1">
      <alignment horizontal="right" vertical="center" wrapText="1"/>
      <protection/>
    </xf>
    <xf numFmtId="0" fontId="2" fillId="6" borderId="40" xfId="0" applyFont="1" applyFill="1" applyBorder="1" applyAlignment="1" applyProtection="1">
      <alignment horizontal="left"/>
      <protection locked="0"/>
    </xf>
    <xf numFmtId="0" fontId="2" fillId="6" borderId="41" xfId="0" applyFont="1" applyFill="1" applyBorder="1" applyAlignment="1" applyProtection="1">
      <alignment horizontal="left"/>
      <protection locked="0"/>
    </xf>
    <xf numFmtId="0" fontId="2" fillId="6" borderId="42" xfId="0" applyFont="1" applyFill="1" applyBorder="1" applyAlignment="1" applyProtection="1">
      <alignment horizontal="left"/>
      <protection locked="0"/>
    </xf>
    <xf numFmtId="0" fontId="2" fillId="6" borderId="40" xfId="0" applyFont="1" applyFill="1" applyBorder="1" applyAlignment="1" applyProtection="1">
      <alignment horizontal="center"/>
      <protection locked="0"/>
    </xf>
    <xf numFmtId="0" fontId="2" fillId="6" borderId="42" xfId="0" applyFont="1" applyFill="1" applyBorder="1" applyAlignment="1" applyProtection="1">
      <alignment horizontal="center"/>
      <protection locked="0"/>
    </xf>
    <xf numFmtId="0" fontId="88" fillId="5" borderId="43" xfId="0" applyFont="1" applyFill="1" applyBorder="1" applyAlignment="1">
      <alignment horizontal="left" wrapText="1"/>
    </xf>
    <xf numFmtId="0" fontId="88" fillId="5" borderId="0" xfId="0" applyFont="1" applyFill="1" applyAlignment="1">
      <alignment horizontal="left" wrapText="1"/>
    </xf>
    <xf numFmtId="0" fontId="18" fillId="2" borderId="0" xfId="0" applyFont="1" applyFill="1" applyAlignment="1" applyProtection="1">
      <alignment horizontal="right" vertical="top" wrapText="1"/>
      <protection/>
    </xf>
    <xf numFmtId="0" fontId="49" fillId="5" borderId="0" xfId="0" applyFont="1" applyFill="1" applyAlignment="1" applyProtection="1">
      <alignment horizontal="right" vertical="center"/>
      <protection/>
    </xf>
    <xf numFmtId="164" fontId="14" fillId="5" borderId="0" xfId="0" applyNumberFormat="1" applyFont="1" applyFill="1" applyAlignment="1" applyProtection="1">
      <alignment horizontal="left"/>
      <protection/>
    </xf>
    <xf numFmtId="0" fontId="21" fillId="2" borderId="0" xfId="0" applyFont="1" applyFill="1" applyAlignment="1" applyProtection="1">
      <alignment horizontal="left" wrapText="1" indent="2"/>
      <protection/>
    </xf>
    <xf numFmtId="0" fontId="49" fillId="5" borderId="0" xfId="0" applyFont="1" applyFill="1" applyAlignment="1" applyProtection="1">
      <alignment horizontal="right" vertical="center" indent="3"/>
      <protection/>
    </xf>
    <xf numFmtId="164" fontId="49" fillId="5" borderId="0" xfId="0" applyNumberFormat="1" applyFont="1" applyFill="1" applyAlignment="1" applyProtection="1">
      <alignment horizontal="center" vertical="center"/>
      <protection/>
    </xf>
    <xf numFmtId="0" fontId="2" fillId="0" borderId="44" xfId="20" applyFont="1" applyBorder="1" applyAlignment="1" applyProtection="1">
      <alignment horizontal="left" vertical="top" wrapText="1"/>
      <protection/>
    </xf>
    <xf numFmtId="0" fontId="2" fillId="0" borderId="45" xfId="20" applyFont="1" applyBorder="1" applyAlignment="1" applyProtection="1">
      <alignment horizontal="left" vertical="top" wrapText="1"/>
      <protection/>
    </xf>
    <xf numFmtId="0" fontId="23" fillId="7" borderId="46" xfId="20" applyFont="1" applyFill="1" applyBorder="1" applyAlignment="1" applyProtection="1">
      <alignment horizontal="center" vertical="center" wrapText="1"/>
      <protection/>
    </xf>
    <xf numFmtId="0" fontId="23" fillId="7" borderId="0" xfId="20" applyFont="1" applyFill="1" applyBorder="1" applyAlignment="1" applyProtection="1">
      <alignment horizontal="center" vertical="center" wrapText="1"/>
      <protection/>
    </xf>
    <xf numFmtId="0" fontId="23" fillId="7" borderId="47" xfId="20" applyFont="1" applyFill="1" applyBorder="1" applyAlignment="1" applyProtection="1">
      <alignment horizontal="center" vertical="center" wrapText="1"/>
      <protection/>
    </xf>
    <xf numFmtId="0" fontId="23" fillId="7" borderId="48" xfId="20" applyFont="1" applyFill="1" applyBorder="1" applyAlignment="1" applyProtection="1">
      <alignment horizontal="center" vertical="center" wrapText="1"/>
      <protection/>
    </xf>
    <xf numFmtId="0" fontId="23" fillId="7" borderId="49" xfId="20" applyFont="1" applyFill="1" applyBorder="1" applyAlignment="1" applyProtection="1">
      <alignment horizontal="center" vertical="center" wrapText="1"/>
      <protection/>
    </xf>
    <xf numFmtId="0" fontId="23" fillId="7" borderId="50" xfId="20" applyFont="1" applyFill="1" applyBorder="1" applyAlignment="1" applyProtection="1">
      <alignment horizontal="center" vertical="center" wrapText="1"/>
      <protection/>
    </xf>
    <xf numFmtId="0" fontId="49" fillId="5" borderId="51" xfId="0" applyFont="1" applyFill="1" applyBorder="1" applyAlignment="1" applyProtection="1">
      <alignment horizontal="right" vertical="center" indent="3"/>
      <protection/>
    </xf>
    <xf numFmtId="0" fontId="87" fillId="11" borderId="0" xfId="0" applyFont="1" applyFill="1" applyAlignment="1" applyProtection="1">
      <alignment horizontal="left" vertical="center" wrapText="1"/>
      <protection/>
    </xf>
    <xf numFmtId="0" fontId="49" fillId="5" borderId="0" xfId="0" applyFont="1" applyFill="1" applyAlignment="1" applyProtection="1">
      <alignment horizontal="left" vertical="center" wrapText="1"/>
      <protection/>
    </xf>
    <xf numFmtId="0" fontId="5" fillId="7" borderId="0" xfId="0" applyFont="1" applyFill="1" applyAlignment="1" applyProtection="1">
      <alignment horizontal="left" vertical="top" wrapText="1"/>
      <protection/>
    </xf>
    <xf numFmtId="0" fontId="14" fillId="10" borderId="0" xfId="0" applyFont="1" applyFill="1" applyAlignment="1" applyProtection="1">
      <alignment horizontal="left" vertical="center" wrapText="1"/>
      <protection/>
    </xf>
    <xf numFmtId="0" fontId="23" fillId="7" borderId="52" xfId="20" applyFont="1" applyFill="1" applyBorder="1" applyAlignment="1" applyProtection="1">
      <alignment horizontal="center" vertical="center" wrapText="1"/>
      <protection/>
    </xf>
    <xf numFmtId="0" fontId="23" fillId="7" borderId="53" xfId="20" applyFont="1" applyFill="1" applyBorder="1" applyAlignment="1" applyProtection="1">
      <alignment horizontal="center" vertical="center" wrapText="1"/>
      <protection/>
    </xf>
    <xf numFmtId="0" fontId="2" fillId="9" borderId="44" xfId="20" applyFont="1" applyFill="1" applyBorder="1" applyAlignment="1" applyProtection="1">
      <alignment horizontal="center" vertical="top" wrapText="1"/>
      <protection locked="0"/>
    </xf>
    <xf numFmtId="0" fontId="2" fillId="9" borderId="45" xfId="20" applyFont="1" applyFill="1" applyBorder="1" applyAlignment="1" applyProtection="1">
      <alignment horizontal="center" vertical="top" wrapText="1"/>
      <protection locked="0"/>
    </xf>
    <xf numFmtId="0" fontId="23" fillId="7" borderId="54" xfId="20" applyFont="1" applyFill="1" applyBorder="1" applyAlignment="1" applyProtection="1">
      <alignment horizontal="center" vertical="center" wrapText="1"/>
      <protection/>
    </xf>
    <xf numFmtId="0" fontId="14" fillId="11" borderId="0" xfId="0" applyFont="1" applyFill="1" applyAlignment="1" applyProtection="1">
      <alignment horizontal="left" vertical="center" wrapText="1"/>
      <protection/>
    </xf>
    <xf numFmtId="0" fontId="49" fillId="5" borderId="34" xfId="0" applyFont="1" applyFill="1" applyBorder="1" applyAlignment="1" applyProtection="1">
      <alignment horizontal="center" vertical="center"/>
      <protection/>
    </xf>
    <xf numFmtId="0" fontId="3" fillId="5" borderId="0" xfId="0" applyFont="1" applyFill="1"/>
    <xf numFmtId="0" fontId="4" fillId="5" borderId="36" xfId="0" applyFont="1" applyFill="1" applyBorder="1" applyAlignment="1">
      <alignment horizontal="left" vertical="center"/>
    </xf>
    <xf numFmtId="0" fontId="4" fillId="5" borderId="55" xfId="0" applyFont="1" applyFill="1" applyBorder="1" applyAlignment="1">
      <alignment horizontal="left" vertical="center"/>
    </xf>
    <xf numFmtId="0" fontId="4" fillId="5" borderId="37" xfId="0" applyFont="1" applyFill="1" applyBorder="1" applyAlignment="1">
      <alignment horizontal="left" vertical="center"/>
    </xf>
    <xf numFmtId="0" fontId="4" fillId="5" borderId="36" xfId="0" applyFont="1" applyFill="1" applyBorder="1" applyAlignment="1">
      <alignment horizontal="left" vertical="center" wrapText="1"/>
    </xf>
    <xf numFmtId="0" fontId="4" fillId="5" borderId="55"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0" xfId="0" applyFont="1" applyFill="1" applyAlignment="1">
      <alignment horizontal="right" vertical="center" wrapText="1"/>
    </xf>
    <xf numFmtId="0" fontId="23" fillId="7" borderId="0" xfId="0" applyFont="1" applyFill="1" applyAlignment="1">
      <alignment horizontal="center" vertical="center" wrapText="1"/>
    </xf>
    <xf numFmtId="0" fontId="64" fillId="5" borderId="0" xfId="0" applyFont="1" applyFill="1" applyAlignment="1">
      <alignment horizontal="left" vertical="center" wrapText="1"/>
    </xf>
    <xf numFmtId="0" fontId="64" fillId="5" borderId="51" xfId="0" applyFont="1" applyFill="1" applyBorder="1" applyAlignment="1">
      <alignment horizontal="left" vertical="center" wrapText="1"/>
    </xf>
    <xf numFmtId="0" fontId="4" fillId="5" borderId="4" xfId="0" applyFont="1" applyFill="1" applyBorder="1" applyAlignment="1">
      <alignment horizontal="right" vertical="top" wrapText="1"/>
    </xf>
    <xf numFmtId="0" fontId="23" fillId="7" borderId="36" xfId="0" applyFont="1" applyFill="1" applyBorder="1" applyAlignment="1">
      <alignment horizontal="center" vertical="center" wrapText="1"/>
    </xf>
    <xf numFmtId="0" fontId="23" fillId="7" borderId="55" xfId="0" applyFont="1" applyFill="1" applyBorder="1" applyAlignment="1">
      <alignment horizontal="center" vertical="center" wrapText="1"/>
    </xf>
    <xf numFmtId="0" fontId="23" fillId="7" borderId="37" xfId="0" applyFont="1" applyFill="1" applyBorder="1" applyAlignment="1">
      <alignment horizontal="center" vertical="center" wrapText="1"/>
    </xf>
    <xf numFmtId="0" fontId="73" fillId="5" borderId="0" xfId="0" applyFont="1" applyFill="1" applyAlignment="1">
      <alignment horizontal="center" wrapText="1"/>
    </xf>
    <xf numFmtId="0" fontId="53" fillId="0" borderId="0" xfId="0" applyFont="1" applyAlignment="1">
      <alignment horizontal="left" vertical="center"/>
    </xf>
    <xf numFmtId="0" fontId="4" fillId="5" borderId="4" xfId="0" applyFont="1" applyFill="1" applyBorder="1" applyAlignment="1" applyProtection="1">
      <alignment horizontal="right" vertical="top" wrapText="1"/>
      <protection/>
    </xf>
    <xf numFmtId="0" fontId="65" fillId="5" borderId="39" xfId="0" applyFont="1" applyFill="1" applyBorder="1" applyAlignment="1" applyProtection="1">
      <alignment horizontal="center" vertical="center"/>
      <protection/>
    </xf>
    <xf numFmtId="0" fontId="64" fillId="5" borderId="36" xfId="0" applyFont="1" applyFill="1" applyBorder="1" applyAlignment="1" applyProtection="1">
      <alignment horizontal="left" vertical="top" wrapText="1"/>
      <protection/>
    </xf>
    <xf numFmtId="0" fontId="64" fillId="5" borderId="37" xfId="0" applyFont="1" applyFill="1" applyBorder="1" applyAlignment="1" applyProtection="1">
      <alignment horizontal="left" vertical="top" wrapText="1"/>
      <protection/>
    </xf>
    <xf numFmtId="0" fontId="46" fillId="5" borderId="10" xfId="0" applyFont="1" applyFill="1" applyBorder="1" applyAlignment="1" applyProtection="1">
      <alignment horizontal="left" vertical="top" wrapText="1"/>
      <protection/>
    </xf>
    <xf numFmtId="0" fontId="46" fillId="5" borderId="56" xfId="0" applyFont="1" applyFill="1" applyBorder="1" applyAlignment="1" applyProtection="1">
      <alignment horizontal="left" vertical="top" wrapText="1"/>
      <protection/>
    </xf>
    <xf numFmtId="0" fontId="8" fillId="7" borderId="0" xfId="0" applyFont="1" applyFill="1" applyAlignment="1" applyProtection="1">
      <alignment horizontal="center" vertical="center" wrapText="1"/>
      <protection/>
    </xf>
    <xf numFmtId="0" fontId="8" fillId="7" borderId="0" xfId="0" applyFont="1" applyFill="1" applyAlignment="1" applyProtection="1">
      <alignment horizontal="center" vertical="center"/>
      <protection/>
    </xf>
    <xf numFmtId="0" fontId="21" fillId="2" borderId="0" xfId="0" applyFont="1" applyFill="1" applyAlignment="1">
      <alignment horizontal="left" vertical="center" wrapText="1"/>
    </xf>
    <xf numFmtId="0" fontId="16" fillId="2" borderId="0" xfId="0" applyFont="1" applyFill="1" applyAlignment="1">
      <alignment horizontal="right" vertical="center" wrapText="1"/>
    </xf>
    <xf numFmtId="0" fontId="8" fillId="7" borderId="0" xfId="0" applyFont="1" applyFill="1" applyAlignment="1" applyProtection="1">
      <alignment horizontal="center" wrapText="1"/>
      <protection/>
    </xf>
    <xf numFmtId="0" fontId="53" fillId="0" borderId="0" xfId="0" applyFont="1" applyAlignment="1" applyProtection="1">
      <alignment horizontal="left" vertical="center"/>
      <protection/>
    </xf>
    <xf numFmtId="0" fontId="71" fillId="6" borderId="57" xfId="20" applyFont="1" applyFill="1" applyBorder="1" applyAlignment="1">
      <alignment horizontal="center"/>
      <protection/>
    </xf>
    <xf numFmtId="0" fontId="71" fillId="6" borderId="58" xfId="20" applyFont="1" applyFill="1" applyBorder="1" applyAlignment="1">
      <alignment horizontal="center"/>
      <protection/>
    </xf>
    <xf numFmtId="0" fontId="71" fillId="6" borderId="59" xfId="20" applyFont="1" applyFill="1" applyBorder="1" applyAlignment="1">
      <alignment horizontal="center"/>
      <protection/>
    </xf>
    <xf numFmtId="0" fontId="69" fillId="6" borderId="57" xfId="20" applyFont="1" applyFill="1" applyBorder="1" applyAlignment="1">
      <alignment horizontal="center"/>
      <protection/>
    </xf>
    <xf numFmtId="0" fontId="69" fillId="6" borderId="58" xfId="20" applyFont="1" applyFill="1" applyBorder="1" applyAlignment="1">
      <alignment horizontal="center"/>
      <protection/>
    </xf>
    <xf numFmtId="0" fontId="69" fillId="6" borderId="59" xfId="20" applyFont="1" applyFill="1" applyBorder="1" applyAlignment="1">
      <alignment horizontal="center"/>
      <protection/>
    </xf>
    <xf numFmtId="0" fontId="34" fillId="8" borderId="2" xfId="0" applyFont="1" applyFill="1" applyBorder="1" applyAlignment="1">
      <alignment horizontal="left" vertical="center"/>
    </xf>
    <xf numFmtId="0" fontId="34" fillId="8" borderId="9" xfId="0" applyFont="1" applyFill="1" applyBorder="1" applyAlignment="1">
      <alignment horizontal="center" vertical="center" wrapText="1"/>
    </xf>
    <xf numFmtId="0" fontId="34" fillId="8" borderId="6" xfId="0" applyFont="1" applyFill="1" applyBorder="1" applyAlignment="1">
      <alignment horizontal="center" vertical="center" wrapText="1"/>
    </xf>
    <xf numFmtId="0" fontId="34" fillId="8" borderId="2" xfId="0" applyFont="1" applyFill="1" applyBorder="1" applyAlignment="1">
      <alignment horizontal="center" vertical="center" wrapText="1"/>
    </xf>
    <xf numFmtId="0" fontId="34" fillId="8" borderId="2" xfId="0" applyFont="1" applyFill="1" applyBorder="1" applyAlignment="1">
      <alignment horizontal="center" vertical="center"/>
    </xf>
    <xf numFmtId="0" fontId="39" fillId="5" borderId="13" xfId="0" applyFont="1" applyFill="1" applyBorder="1" applyAlignment="1">
      <alignment horizontal="left" vertical="top" wrapText="1"/>
    </xf>
    <xf numFmtId="0" fontId="39" fillId="5" borderId="60" xfId="0" applyFont="1" applyFill="1" applyBorder="1" applyAlignment="1">
      <alignment horizontal="left" vertical="top" wrapText="1"/>
    </xf>
    <xf numFmtId="0" fontId="34" fillId="8" borderId="36" xfId="0" applyFont="1" applyFill="1" applyBorder="1" applyAlignment="1">
      <alignment horizontal="center" wrapText="1"/>
    </xf>
    <xf numFmtId="0" fontId="34" fillId="8" borderId="37" xfId="0" applyFont="1" applyFill="1" applyBorder="1" applyAlignment="1">
      <alignment horizontal="center" wrapText="1"/>
    </xf>
    <xf numFmtId="0" fontId="34" fillId="8" borderId="55" xfId="0" applyFont="1" applyFill="1" applyBorder="1" applyAlignment="1">
      <alignment horizontal="center" wrapText="1"/>
    </xf>
    <xf numFmtId="0" fontId="36" fillId="5" borderId="9" xfId="0" applyFont="1" applyFill="1" applyBorder="1" applyAlignment="1">
      <alignment horizontal="left" vertical="top" wrapText="1"/>
    </xf>
    <xf numFmtId="0" fontId="41" fillId="5" borderId="2" xfId="0" applyFont="1" applyFill="1" applyBorder="1" applyAlignment="1">
      <alignment horizontal="left" vertical="top" wrapText="1"/>
    </xf>
    <xf numFmtId="0" fontId="32" fillId="0" borderId="0" xfId="0" applyFont="1" applyAlignment="1">
      <alignment horizontal="left" vertical="center"/>
    </xf>
    <xf numFmtId="0" fontId="41" fillId="5" borderId="27" xfId="0" applyFont="1" applyFill="1" applyBorder="1" applyAlignment="1">
      <alignment horizontal="left" vertical="center" wrapText="1"/>
    </xf>
    <xf numFmtId="0" fontId="85" fillId="8" borderId="19" xfId="0" applyFont="1" applyFill="1" applyBorder="1" applyAlignment="1" applyProtection="1">
      <alignment horizontal="center" vertical="center" wrapText="1"/>
      <protection/>
    </xf>
    <xf numFmtId="0" fontId="85" fillId="8" borderId="61" xfId="0" applyFont="1" applyFill="1" applyBorder="1" applyAlignment="1" applyProtection="1">
      <alignment horizontal="center" vertical="center" wrapText="1"/>
      <protection/>
    </xf>
    <xf numFmtId="0" fontId="85" fillId="8" borderId="20" xfId="0" applyFont="1" applyFill="1" applyBorder="1" applyAlignment="1" applyProtection="1">
      <alignment horizontal="center" vertical="center" wrapText="1"/>
      <protection/>
    </xf>
    <xf numFmtId="0" fontId="85" fillId="8" borderId="62" xfId="0" applyFont="1" applyFill="1" applyBorder="1" applyAlignment="1" applyProtection="1">
      <alignment horizontal="center" vertical="center" wrapText="1"/>
      <protection/>
    </xf>
    <xf numFmtId="0" fontId="48" fillId="8" borderId="19" xfId="0" applyFont="1" applyFill="1" applyBorder="1" applyAlignment="1" applyProtection="1">
      <alignment horizontal="center"/>
      <protection/>
    </xf>
    <xf numFmtId="0" fontId="82" fillId="2" borderId="0" xfId="0" applyFont="1" applyFill="1" applyAlignment="1" applyProtection="1">
      <alignment horizontal="left" vertical="top" wrapText="1"/>
      <protection/>
    </xf>
    <xf numFmtId="0" fontId="85" fillId="8" borderId="19" xfId="0" applyFont="1" applyFill="1" applyBorder="1" applyAlignment="1" applyProtection="1">
      <alignment horizontal="center" vertical="center"/>
      <protection/>
    </xf>
    <xf numFmtId="0" fontId="85" fillId="0" borderId="19" xfId="0" applyFont="1" applyBorder="1" applyAlignment="1" applyProtection="1">
      <alignment horizontal="center" vertical="center" wrapText="1"/>
      <protection/>
    </xf>
    <xf numFmtId="0" fontId="85" fillId="0" borderId="0" xfId="0" applyFont="1" applyAlignment="1" applyProtection="1">
      <alignment horizontal="center" vertical="center" wrapText="1"/>
      <protection/>
    </xf>
    <xf numFmtId="0" fontId="85" fillId="0" borderId="19" xfId="0" applyFont="1" applyFill="1" applyBorder="1" applyAlignment="1" applyProtection="1">
      <alignment horizontal="center" vertical="center" wrapText="1"/>
      <protection/>
    </xf>
    <xf numFmtId="0" fontId="48" fillId="0" borderId="19" xfId="0" applyFont="1" applyFill="1" applyBorder="1" applyAlignment="1" applyProtection="1">
      <alignment horizontal="center" vertical="center" wrapText="1"/>
      <protection/>
    </xf>
    <xf numFmtId="0" fontId="0" fillId="0" borderId="63" xfId="0" applyBorder="1" applyAlignment="1" applyProtection="1">
      <alignment horizontal="center" vertical="center"/>
      <protection/>
    </xf>
    <xf numFmtId="0" fontId="85" fillId="8" borderId="23" xfId="0" applyFont="1" applyFill="1" applyBorder="1" applyAlignment="1" applyProtection="1">
      <alignment horizontal="right" vertical="center" wrapText="1"/>
      <protection/>
    </xf>
    <xf numFmtId="0" fontId="85" fillId="8" borderId="64" xfId="0" applyFont="1" applyFill="1" applyBorder="1" applyAlignment="1" applyProtection="1">
      <alignment horizontal="right" vertical="center" wrapText="1"/>
      <protection/>
    </xf>
    <xf numFmtId="0" fontId="85" fillId="8" borderId="55" xfId="0" applyFont="1" applyFill="1" applyBorder="1" applyAlignment="1" applyProtection="1">
      <alignment horizontal="right" vertical="center" wrapText="1"/>
      <protection/>
    </xf>
    <xf numFmtId="0" fontId="85" fillId="8" borderId="37" xfId="0" applyFont="1" applyFill="1" applyBorder="1" applyAlignment="1" applyProtection="1">
      <alignment horizontal="right" vertical="center" wrapText="1"/>
      <protection/>
    </xf>
    <xf numFmtId="0" fontId="10" fillId="7" borderId="0" xfId="0" applyFont="1" applyFill="1" applyAlignment="1">
      <alignment horizontal="center" vertical="center"/>
    </xf>
    <xf numFmtId="0" fontId="77" fillId="2" borderId="0" xfId="0" applyFont="1" applyFill="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Normal 2" xfId="20"/>
    <cellStyle name="Hyperlink" xfId="21"/>
  </cellStyles>
  <dxfs count="90">
    <dxf>
      <font>
        <b/>
        <i val="0"/>
        <strike val="0"/>
        <color rgb="FFFF0000"/>
      </font>
      <border/>
    </dxf>
    <dxf>
      <font>
        <color rgb="FF9C0006"/>
      </font>
      <fill>
        <patternFill>
          <bgColor rgb="FFFFC7CE"/>
        </patternFill>
      </fill>
      <border/>
    </dxf>
    <dxf>
      <font>
        <color theme="0"/>
      </font>
      <border/>
    </dxf>
    <dxf>
      <font>
        <color theme="0" tint="-0.149959996342659"/>
      </font>
    </dxf>
    <dxf>
      <font>
        <color rgb="FF9C0006"/>
      </font>
      <border/>
    </dxf>
    <dxf>
      <font>
        <color rgb="FFFF0000"/>
      </font>
      <border/>
    </dxf>
    <dxf>
      <font>
        <color rgb="FF9C0006"/>
      </font>
      <border/>
    </dxf>
    <dxf>
      <font>
        <color rgb="FFFF0000"/>
      </font>
      <border/>
    </dxf>
    <dxf>
      <font>
        <color rgb="FFFF0000"/>
      </font>
      <border/>
    </dxf>
    <dxf>
      <font>
        <color rgb="FF9C0006"/>
      </font>
      <border/>
    </dxf>
    <dxf>
      <font>
        <color rgb="FFFF0000"/>
      </font>
      <border/>
    </dxf>
    <dxf>
      <font>
        <color rgb="FF9C0006"/>
      </font>
      <border/>
    </dxf>
    <dxf>
      <font>
        <color rgb="FF9C0006"/>
      </font>
      <border/>
    </dxf>
    <dxf>
      <font>
        <color rgb="FFFF0000"/>
      </font>
      <border/>
    </dxf>
    <dxf>
      <font>
        <color rgb="FF9C0006"/>
      </font>
      <border/>
    </dxf>
    <dxf>
      <font>
        <color rgb="FF9C0006"/>
      </font>
      <border/>
    </dxf>
    <dxf>
      <font>
        <color rgb="FFFF0000"/>
      </font>
      <border/>
    </dxf>
    <dxf>
      <font>
        <color rgb="FF9C0006"/>
      </font>
      <border/>
    </dxf>
    <dxf>
      <font>
        <color theme="0" tint="-0.149959996342659"/>
      </font>
      <fill>
        <patternFill>
          <bgColor theme="0" tint="-0.04997999966144562"/>
        </patternFill>
      </fill>
      <border>
        <left style="hair">
          <color theme="2"/>
        </left>
        <right style="hair">
          <color theme="2"/>
        </right>
        <top style="hair">
          <color theme="2"/>
        </top>
        <bottom style="hair">
          <color theme="2"/>
        </bottom>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fill>
        <patternFill>
          <bgColor theme="1" tint="0.49998000264167786"/>
        </patternFill>
      </fill>
      <border/>
    </dxf>
    <dxf>
      <border>
        <left style="medium">
          <color theme="0" tint="-0.3499799966812134"/>
        </left>
      </border>
    </dxf>
    <dxf>
      <font>
        <b/>
        <i val="0"/>
      </font>
      <fill>
        <patternFill>
          <bgColor theme="0"/>
        </patternFill>
      </fill>
      <border>
        <left/>
        <right/>
        <top style="thin">
          <color theme="0" tint="-0.24993999302387238"/>
        </top>
        <bottom/>
        <vertical/>
        <horizontal/>
      </border>
    </dxf>
    <dxf>
      <font>
        <color theme="0"/>
      </font>
      <fill>
        <patternFill>
          <bgColor rgb="FF00B3C9"/>
        </patternFill>
      </fill>
      <border>
        <left/>
        <right/>
        <top/>
        <bottom/>
        <vertical/>
        <horizontal/>
      </border>
    </dxf>
    <dxf>
      <fill>
        <patternFill>
          <bgColor theme="4" tint="0.7999799847602844"/>
        </patternFill>
      </fill>
      <border>
        <left style="thin">
          <color theme="0" tint="-0.24993999302387238"/>
        </left>
        <right style="thin">
          <color theme="0" tint="-0.24993999302387238"/>
        </right>
        <top style="thin">
          <color theme="0" tint="-0.24993999302387238"/>
        </top>
        <bottom style="thin">
          <color theme="0" tint="-0.24993999302387238"/>
        </bottom>
        <vertical style="thin">
          <color theme="0" tint="-0.24993999302387238"/>
        </vertical>
        <horizontal style="thin">
          <color theme="0" tint="-0.24993999302387238"/>
        </horizontal>
      </border>
    </dxf>
    <dxf>
      <border>
        <left style="medium">
          <color rgb="FF00467F"/>
        </left>
      </border>
    </dxf>
    <dxf>
      <font>
        <b/>
        <i val="0"/>
      </font>
      <fill>
        <patternFill>
          <bgColor theme="0"/>
        </patternFill>
      </fill>
      <border>
        <left/>
        <right/>
        <top style="thin">
          <color theme="0" tint="-0.24993999302387238"/>
        </top>
        <bottom/>
        <vertical/>
        <horizontal/>
      </border>
    </dxf>
    <dxf>
      <font>
        <color theme="0"/>
      </font>
      <fill>
        <patternFill>
          <bgColor rgb="FF00B3C9"/>
        </patternFill>
      </fill>
      <border>
        <left/>
        <right/>
        <top/>
        <bottom/>
        <vertical/>
        <horizontal/>
      </border>
    </dxf>
    <dxf>
      <fill>
        <patternFill>
          <bgColor theme="0"/>
        </patternFill>
      </fill>
      <border>
        <left style="thin">
          <color theme="0" tint="-0.24993999302387238"/>
        </left>
        <right style="thin">
          <color theme="0" tint="-0.24993999302387238"/>
        </right>
        <top style="thin">
          <color theme="0" tint="-0.24993999302387238"/>
        </top>
        <bottom style="thin">
          <color theme="0" tint="-0.24993999302387238"/>
        </bottom>
        <vertical style="thin">
          <color theme="0" tint="-0.24993999302387238"/>
        </vertical>
        <horizontal style="thin">
          <color theme="0" tint="-0.24993999302387238"/>
        </horizontal>
      </border>
    </dxf>
    <dxf>
      <font>
        <color theme="0" tint="-0.149959996342659"/>
      </font>
      <fill>
        <patternFill>
          <bgColor theme="0" tint="-0.04997999966144562"/>
        </patternFill>
      </fill>
      <border>
        <left style="hair">
          <color theme="2"/>
        </left>
        <right style="hair">
          <color theme="2"/>
        </right>
        <top style="hair">
          <color theme="2"/>
        </top>
        <bottom style="hair">
          <color theme="2"/>
        </bottom>
      </border>
    </dxf>
    <dxf>
      <font>
        <color theme="0" tint="-0.149959996342659"/>
      </font>
      <border/>
    </dxf>
  </dxfs>
  <tableStyles count="2" defaultTableStyle="TableStyleMedium2" defaultPivotStyle="PivotStyleLight16">
    <tableStyle name="Altum 2" pivot="0" count="4">
      <tableStyleElement type="wholeTable" dxfId="87"/>
      <tableStyleElement type="headerRow" dxfId="86"/>
      <tableStyleElement type="totalRow" dxfId="85"/>
      <tableStyleElement type="lastColumn" dxfId="84"/>
    </tableStyle>
    <tableStyle name="Altum style" pivot="0" count="4">
      <tableStyleElement type="wholeTable" dxfId="83"/>
      <tableStyleElement type="headerRow" dxfId="82"/>
      <tableStyleElement type="totalRow" dxfId="81"/>
      <tableStyleElement type="lastColumn" dxfId="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85725</xdr:rowOff>
    </xdr:from>
    <xdr:to>
      <xdr:col>3</xdr:col>
      <xdr:colOff>1076325</xdr:colOff>
      <xdr:row>1</xdr:row>
      <xdr:rowOff>933450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57175" y="276225"/>
          <a:ext cx="1504950" cy="847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1</xdr:row>
      <xdr:rowOff>28575</xdr:rowOff>
    </xdr:from>
    <xdr:to>
      <xdr:col>3</xdr:col>
      <xdr:colOff>809625</xdr:colOff>
      <xdr:row>1</xdr:row>
      <xdr:rowOff>800100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0" y="28575"/>
          <a:ext cx="1390650" cy="771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0</xdr:rowOff>
    </xdr:from>
    <xdr:to>
      <xdr:col>2</xdr:col>
      <xdr:colOff>1209675</xdr:colOff>
      <xdr:row>1</xdr:row>
      <xdr:rowOff>847725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9550" y="209550"/>
          <a:ext cx="1533525" cy="847725"/>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iga.Mellena\Desktop\ANM%20Ekselis%20v0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ispārīgi"/>
      <sheetName val="Tame"/>
      <sheetName val="Atbalsts"/>
      <sheetName val="Finansējums"/>
      <sheetName val="Izmaksas"/>
      <sheetName val="Kopsavilkums"/>
      <sheetName val="Līguma pielikums"/>
      <sheetName val="Aprekini"/>
      <sheetName val="ANM Ekselis v03"/>
    </sheetNames>
    <sheetDataSet>
      <sheetData sheetId="0">
        <row r="10">
          <cell r="C10">
            <v>1867.9800000000105</v>
          </cell>
        </row>
      </sheetData>
      <sheetData sheetId="1"/>
      <sheetData sheetId="2">
        <row r="14">
          <cell r="B14">
            <v>0</v>
          </cell>
          <cell r="C14">
            <v>94815.2625</v>
          </cell>
        </row>
        <row r="23">
          <cell r="B23">
            <v>0</v>
          </cell>
          <cell r="C23">
            <v>0</v>
          </cell>
          <cell r="D23">
            <v>0</v>
          </cell>
        </row>
        <row r="32">
          <cell r="B32">
            <v>0</v>
          </cell>
          <cell r="C32">
            <v>0</v>
          </cell>
          <cell r="D32">
            <v>0</v>
          </cell>
        </row>
        <row r="41">
          <cell r="B41">
            <v>0</v>
          </cell>
          <cell r="C41">
            <v>0</v>
          </cell>
          <cell r="D41">
            <v>0</v>
          </cell>
        </row>
        <row r="50">
          <cell r="B50">
            <v>0</v>
          </cell>
          <cell r="C50">
            <v>0</v>
          </cell>
          <cell r="D50">
            <v>0</v>
          </cell>
        </row>
        <row r="59">
          <cell r="B59">
            <v>0</v>
          </cell>
          <cell r="C59">
            <v>0</v>
          </cell>
          <cell r="D59">
            <v>0</v>
          </cell>
        </row>
        <row r="64">
          <cell r="B64">
            <v>50000</v>
          </cell>
        </row>
      </sheetData>
      <sheetData sheetId="3"/>
      <sheetData sheetId="4" refreshError="1"/>
      <sheetData sheetId="5" refreshError="1"/>
      <sheetData sheetId="6" refreshError="1"/>
      <sheetData sheetId="7">
        <row r="4">
          <cell r="A4" t="str">
            <v>1. Būvdarbi</v>
          </cell>
          <cell r="E4">
            <v>0.0249</v>
          </cell>
        </row>
        <row r="5">
          <cell r="A5" t="str">
            <v>2. Inženiersistēmas</v>
          </cell>
        </row>
        <row r="6">
          <cell r="A6" t="str">
            <v>3. Iekārtas</v>
          </cell>
        </row>
        <row r="7">
          <cell r="A7" t="str">
            <v>4. Sek. energoresursi</v>
          </cell>
        </row>
        <row r="8">
          <cell r="A8" t="str">
            <v>5. Apgaismojums</v>
          </cell>
        </row>
        <row r="9">
          <cell r="A9" t="str">
            <v>6. Siltuma sistēmas</v>
          </cell>
        </row>
        <row r="10">
          <cell r="A10" t="str">
            <v>7. Citas neatiecināmās</v>
          </cell>
        </row>
        <row r="13">
          <cell r="A13" t="str">
            <v>(A) Varu turpināt darboties bez ieguldījumiem, bet ar valsts atbalstu varu veikt papildu uzlabojumus, lai paaugstinātu energoefektivitāti;</v>
          </cell>
        </row>
        <row r="14">
          <cell r="A14" t="str">
            <v>(B) Nesen ir veikti ieguldījumi, tomēr tie nav energoefektīvi, tāpēc ar šo valsts atbalstu varu paaugstināt energoefektivitāti;</v>
          </cell>
        </row>
        <row r="15">
          <cell r="A15" t="str">
            <v>(C) Esošais stāvoklis ir slikts, tāpēc ieguldījumi arī bez šī valsts atbalsta būtu nepieciešami nekavējoties;</v>
          </cell>
        </row>
        <row r="16">
          <cell r="A16" t="str">
            <v>(D) Esošais stāvoklis ir vidēji labs, tāpēc arī bez valsts atbalsta drīz būtu nepieciešami būtiski uzturēšanas ieguldījumi un/vai aizvietošana.</v>
          </cell>
        </row>
        <row r="34">
          <cell r="B34">
            <v>0</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competition-policy.ec.europa.eu/state-aid/legislation/reference-discount-rates-and-recovery-interest-rates/reference-and-discount-rates_en"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AD734-470A-48B2-A284-3EEDA8D07163}">
  <sheetPr>
    <tabColor rgb="FF00467F"/>
    <pageSetUpPr fitToPage="1"/>
  </sheetPr>
  <dimension ref="A1:N71"/>
  <sheetViews>
    <sheetView tabSelected="1" workbookViewId="0" topLeftCell="A1">
      <selection activeCell="E4" sqref="E4:G4"/>
    </sheetView>
  </sheetViews>
  <sheetFormatPr defaultColWidth="0" defaultRowHeight="15" zeroHeight="1" outlineLevelRow="1"/>
  <cols>
    <col min="1" max="1" width="3.421875" style="203" customWidth="1"/>
    <col min="2" max="3" width="3.421875" style="237" customWidth="1"/>
    <col min="4" max="4" width="76.57421875" style="237" customWidth="1"/>
    <col min="5" max="5" width="42.00390625" style="237" customWidth="1"/>
    <col min="6" max="6" width="15.8515625" style="237" customWidth="1"/>
    <col min="7" max="7" width="27.421875" style="237" bestFit="1" customWidth="1"/>
    <col min="8" max="8" width="9.421875" style="237" customWidth="1"/>
    <col min="9" max="9" width="20.28125" style="237" customWidth="1"/>
    <col min="10" max="10" width="17.8515625" style="237" customWidth="1"/>
    <col min="11" max="11" width="17.8515625" style="237" bestFit="1" customWidth="1"/>
    <col min="12" max="12" width="19.421875" style="237" bestFit="1" customWidth="1"/>
    <col min="13" max="13" width="2.57421875" style="237" customWidth="1"/>
    <col min="14" max="14" width="3.421875" style="237" customWidth="1"/>
    <col min="15" max="16384" width="9.140625" style="237" hidden="1" customWidth="1"/>
  </cols>
  <sheetData>
    <row r="1" spans="2:14" ht="15">
      <c r="B1" s="203"/>
      <c r="C1" s="203"/>
      <c r="D1" s="203"/>
      <c r="E1" s="203"/>
      <c r="F1" s="203"/>
      <c r="G1" s="203"/>
      <c r="H1" s="203"/>
      <c r="I1" s="203"/>
      <c r="J1" s="203"/>
      <c r="K1" s="203"/>
      <c r="L1" s="203"/>
      <c r="M1" s="203"/>
      <c r="N1" s="203"/>
    </row>
    <row r="2" spans="2:14" ht="93" customHeight="1">
      <c r="B2" s="203"/>
      <c r="C2" s="203"/>
      <c r="D2" s="203"/>
      <c r="E2" s="307" t="s">
        <v>119</v>
      </c>
      <c r="F2" s="308"/>
      <c r="G2" s="308"/>
      <c r="H2" s="308"/>
      <c r="I2" s="308"/>
      <c r="J2" s="308"/>
      <c r="K2" s="308"/>
      <c r="L2" s="308"/>
      <c r="M2" s="308"/>
      <c r="N2" s="203"/>
    </row>
    <row r="3" spans="1:14" s="241" customFormat="1" ht="20.25" customHeight="1">
      <c r="A3" s="238"/>
      <c r="B3" s="239" t="s">
        <v>18</v>
      </c>
      <c r="C3" s="240"/>
      <c r="D3" s="240"/>
      <c r="E3" s="240"/>
      <c r="F3" s="240"/>
      <c r="G3" s="240"/>
      <c r="H3" s="240"/>
      <c r="I3" s="240"/>
      <c r="J3" s="240"/>
      <c r="K3" s="240"/>
      <c r="L3" s="240"/>
      <c r="M3" s="240"/>
      <c r="N3" s="238"/>
    </row>
    <row r="4" spans="2:14" ht="15">
      <c r="B4" s="199"/>
      <c r="C4" s="199"/>
      <c r="D4" s="242" t="s">
        <v>0</v>
      </c>
      <c r="E4" s="309"/>
      <c r="F4" s="310"/>
      <c r="G4" s="311"/>
      <c r="H4" s="243" t="str">
        <f>IF(E4="","Norādiet uzņēmuma nosaukumu!","")</f>
        <v>Norādiet uzņēmuma nosaukumu!</v>
      </c>
      <c r="I4" s="199"/>
      <c r="J4" s="199"/>
      <c r="K4" s="199"/>
      <c r="L4" s="199"/>
      <c r="M4" s="199"/>
      <c r="N4" s="203"/>
    </row>
    <row r="5" spans="2:14" ht="15">
      <c r="B5" s="199"/>
      <c r="C5" s="199"/>
      <c r="D5" s="242" t="s">
        <v>19</v>
      </c>
      <c r="E5" s="94"/>
      <c r="F5" s="243"/>
      <c r="G5" s="199"/>
      <c r="H5" s="199"/>
      <c r="I5" s="199"/>
      <c r="J5" s="199"/>
      <c r="K5" s="199"/>
      <c r="L5" s="199"/>
      <c r="M5" s="199"/>
      <c r="N5" s="203"/>
    </row>
    <row r="6" spans="2:14" ht="15">
      <c r="B6" s="199"/>
      <c r="C6" s="199"/>
      <c r="D6" s="242" t="s">
        <v>20</v>
      </c>
      <c r="E6" s="312"/>
      <c r="F6" s="313"/>
      <c r="G6" s="243" t="str">
        <f>IF(E6="","Norādiet uzņēmuma MVU kategoriju!","")</f>
        <v>Norādiet uzņēmuma MVU kategoriju!</v>
      </c>
      <c r="H6" s="199"/>
      <c r="I6" s="199"/>
      <c r="J6" s="199"/>
      <c r="K6" s="199"/>
      <c r="L6" s="199"/>
      <c r="M6" s="199"/>
      <c r="N6" s="203"/>
    </row>
    <row r="7" spans="2:14" ht="17.25">
      <c r="B7" s="199"/>
      <c r="C7" s="199"/>
      <c r="D7" s="296" t="s">
        <v>167</v>
      </c>
      <c r="E7" s="89"/>
      <c r="F7" s="314" t="str">
        <f>IF(E7="","Norādiet De Minimis atbalsta uzskaites sistēmā uzrādīto vērtību ailē Atlikums līdz limitam / Vispārējā tautsaimniecība (2023/2831)","")</f>
        <v>Norādiet De Minimis atbalsta uzskaites sistēmā uzrādīto vērtību ailē Atlikums līdz limitam / Vispārējā tautsaimniecība (2023/2831)</v>
      </c>
      <c r="G7" s="315"/>
      <c r="H7" s="315"/>
      <c r="I7" s="315"/>
      <c r="J7" s="315"/>
      <c r="K7" s="315"/>
      <c r="L7" s="315"/>
      <c r="M7" s="199"/>
      <c r="N7" s="203"/>
    </row>
    <row r="8" spans="2:14" ht="34.5" customHeight="1">
      <c r="B8" s="199"/>
      <c r="C8" s="199"/>
      <c r="D8" s="244"/>
      <c r="E8" s="199"/>
      <c r="F8" s="199"/>
      <c r="G8" s="199"/>
      <c r="H8" s="199"/>
      <c r="I8" s="199"/>
      <c r="J8" s="199"/>
      <c r="K8" s="199"/>
      <c r="L8" s="199"/>
      <c r="M8" s="199"/>
      <c r="N8" s="203"/>
    </row>
    <row r="9" spans="1:14" s="241" customFormat="1" ht="20.25" customHeight="1">
      <c r="A9" s="238"/>
      <c r="B9" s="239" t="s">
        <v>1</v>
      </c>
      <c r="C9" s="240"/>
      <c r="D9" s="240"/>
      <c r="E9" s="240"/>
      <c r="F9" s="240"/>
      <c r="G9" s="240"/>
      <c r="H9" s="240"/>
      <c r="I9" s="240"/>
      <c r="J9" s="240"/>
      <c r="K9" s="240"/>
      <c r="L9" s="240"/>
      <c r="M9" s="199"/>
      <c r="N9" s="238"/>
    </row>
    <row r="10" spans="2:14" ht="18.75">
      <c r="B10" s="202"/>
      <c r="C10" s="245" t="s">
        <v>108</v>
      </c>
      <c r="D10" s="202"/>
      <c r="E10" s="246"/>
      <c r="F10" s="246"/>
      <c r="G10" s="246"/>
      <c r="H10" s="246"/>
      <c r="I10" s="246"/>
      <c r="J10" s="246"/>
      <c r="K10" s="246"/>
      <c r="L10" s="246"/>
      <c r="M10" s="199"/>
      <c r="N10" s="203"/>
    </row>
    <row r="11" spans="1:14" s="241" customFormat="1" ht="33" customHeight="1">
      <c r="A11" s="238"/>
      <c r="B11" s="247"/>
      <c r="C11" s="298" t="s">
        <v>109</v>
      </c>
      <c r="D11" s="298"/>
      <c r="E11" s="298"/>
      <c r="F11" s="298"/>
      <c r="G11" s="298"/>
      <c r="H11" s="298"/>
      <c r="I11" s="298"/>
      <c r="J11" s="298"/>
      <c r="K11" s="298"/>
      <c r="L11" s="298"/>
      <c r="M11" s="199"/>
      <c r="N11" s="238"/>
    </row>
    <row r="12" spans="2:14" ht="16.5" customHeight="1">
      <c r="B12" s="306" t="s">
        <v>39</v>
      </c>
      <c r="C12" s="306"/>
      <c r="D12" s="306" t="s">
        <v>17</v>
      </c>
      <c r="E12" s="304" t="s">
        <v>11</v>
      </c>
      <c r="F12" s="304"/>
      <c r="G12" s="299" t="s">
        <v>8</v>
      </c>
      <c r="H12" s="299" t="s">
        <v>12</v>
      </c>
      <c r="I12" s="299" t="s">
        <v>16</v>
      </c>
      <c r="J12" s="299" t="s">
        <v>31</v>
      </c>
      <c r="K12" s="299" t="s">
        <v>10</v>
      </c>
      <c r="L12" s="299" t="s">
        <v>9</v>
      </c>
      <c r="M12" s="199"/>
      <c r="N12" s="203"/>
    </row>
    <row r="13" spans="2:14" ht="15">
      <c r="B13" s="305"/>
      <c r="C13" s="305"/>
      <c r="D13" s="305"/>
      <c r="E13" s="204" t="s">
        <v>0</v>
      </c>
      <c r="F13" s="204" t="s">
        <v>7</v>
      </c>
      <c r="G13" s="299"/>
      <c r="H13" s="299"/>
      <c r="I13" s="299"/>
      <c r="J13" s="299"/>
      <c r="K13" s="299"/>
      <c r="L13" s="299"/>
      <c r="M13" s="199"/>
      <c r="N13" s="203"/>
    </row>
    <row r="14" spans="2:14" ht="15">
      <c r="B14" s="297"/>
      <c r="C14" s="297"/>
      <c r="D14" s="90"/>
      <c r="E14" s="90"/>
      <c r="F14" s="91"/>
      <c r="G14" s="92"/>
      <c r="H14" s="93"/>
      <c r="I14" s="248" t="str">
        <f>IF(G14="","",(G14*H14))</f>
        <v/>
      </c>
      <c r="J14" s="95"/>
      <c r="K14" s="248" t="str">
        <f>IF(G14="","",(I14*J14))</f>
        <v/>
      </c>
      <c r="L14" s="248" t="str">
        <f>IF(G14="","",(I14+K14))</f>
        <v/>
      </c>
      <c r="M14" s="199"/>
      <c r="N14" s="203"/>
    </row>
    <row r="15" spans="2:14" ht="15">
      <c r="B15" s="297"/>
      <c r="C15" s="297"/>
      <c r="D15" s="90"/>
      <c r="E15" s="90"/>
      <c r="F15" s="91"/>
      <c r="G15" s="92"/>
      <c r="H15" s="93"/>
      <c r="I15" s="248" t="str">
        <f aca="true" t="shared" si="0" ref="I15:I28">IF(G15="","",(G15*H15))</f>
        <v/>
      </c>
      <c r="J15" s="95"/>
      <c r="K15" s="248" t="str">
        <f aca="true" t="shared" si="1" ref="K15:K28">IF(G15="","",(I15*J15))</f>
        <v/>
      </c>
      <c r="L15" s="248" t="str">
        <f aca="true" t="shared" si="2" ref="L15:L28">IF(G15="","",(I15+K15))</f>
        <v/>
      </c>
      <c r="M15" s="199"/>
      <c r="N15" s="203"/>
    </row>
    <row r="16" spans="2:14" ht="15" outlineLevel="1">
      <c r="B16" s="297"/>
      <c r="C16" s="297"/>
      <c r="D16" s="90"/>
      <c r="E16" s="90"/>
      <c r="F16" s="91"/>
      <c r="G16" s="92"/>
      <c r="H16" s="93"/>
      <c r="I16" s="248" t="str">
        <f t="shared" si="0"/>
        <v/>
      </c>
      <c r="J16" s="95"/>
      <c r="K16" s="248" t="str">
        <f t="shared" si="1"/>
        <v/>
      </c>
      <c r="L16" s="248" t="str">
        <f t="shared" si="2"/>
        <v/>
      </c>
      <c r="M16" s="199"/>
      <c r="N16" s="203"/>
    </row>
    <row r="17" spans="2:14" ht="15" outlineLevel="1">
      <c r="B17" s="297"/>
      <c r="C17" s="297"/>
      <c r="D17" s="90"/>
      <c r="E17" s="90"/>
      <c r="F17" s="91"/>
      <c r="G17" s="92"/>
      <c r="H17" s="93"/>
      <c r="I17" s="248" t="str">
        <f t="shared" si="0"/>
        <v/>
      </c>
      <c r="J17" s="95"/>
      <c r="K17" s="248" t="str">
        <f t="shared" si="1"/>
        <v/>
      </c>
      <c r="L17" s="248" t="str">
        <f t="shared" si="2"/>
        <v/>
      </c>
      <c r="M17" s="199"/>
      <c r="N17" s="203"/>
    </row>
    <row r="18" spans="2:14" ht="15" outlineLevel="1">
      <c r="B18" s="297"/>
      <c r="C18" s="297"/>
      <c r="D18" s="90"/>
      <c r="E18" s="90"/>
      <c r="F18" s="91"/>
      <c r="G18" s="92"/>
      <c r="H18" s="93"/>
      <c r="I18" s="248" t="str">
        <f t="shared" si="0"/>
        <v/>
      </c>
      <c r="J18" s="95"/>
      <c r="K18" s="248" t="str">
        <f t="shared" si="1"/>
        <v/>
      </c>
      <c r="L18" s="248" t="str">
        <f t="shared" si="2"/>
        <v/>
      </c>
      <c r="M18" s="199"/>
      <c r="N18" s="203"/>
    </row>
    <row r="19" spans="2:14" ht="15" outlineLevel="1">
      <c r="B19" s="297"/>
      <c r="C19" s="297"/>
      <c r="D19" s="90"/>
      <c r="E19" s="90"/>
      <c r="F19" s="91"/>
      <c r="G19" s="92"/>
      <c r="H19" s="93"/>
      <c r="I19" s="248" t="str">
        <f t="shared" si="0"/>
        <v/>
      </c>
      <c r="J19" s="95"/>
      <c r="K19" s="248" t="str">
        <f t="shared" si="1"/>
        <v/>
      </c>
      <c r="L19" s="248" t="str">
        <f t="shared" si="2"/>
        <v/>
      </c>
      <c r="M19" s="199"/>
      <c r="N19" s="203"/>
    </row>
    <row r="20" spans="2:14" ht="15" outlineLevel="1">
      <c r="B20" s="297"/>
      <c r="C20" s="297"/>
      <c r="D20" s="90"/>
      <c r="E20" s="90"/>
      <c r="F20" s="91"/>
      <c r="G20" s="92"/>
      <c r="H20" s="93"/>
      <c r="I20" s="248" t="str">
        <f t="shared" si="0"/>
        <v/>
      </c>
      <c r="J20" s="95"/>
      <c r="K20" s="248" t="str">
        <f t="shared" si="1"/>
        <v/>
      </c>
      <c r="L20" s="248" t="str">
        <f t="shared" si="2"/>
        <v/>
      </c>
      <c r="M20" s="199"/>
      <c r="N20" s="203"/>
    </row>
    <row r="21" spans="2:14" ht="15" outlineLevel="1">
      <c r="B21" s="297"/>
      <c r="C21" s="297"/>
      <c r="D21" s="90"/>
      <c r="E21" s="90"/>
      <c r="F21" s="91"/>
      <c r="G21" s="92"/>
      <c r="H21" s="93"/>
      <c r="I21" s="248" t="str">
        <f t="shared" si="0"/>
        <v/>
      </c>
      <c r="J21" s="95"/>
      <c r="K21" s="248" t="str">
        <f t="shared" si="1"/>
        <v/>
      </c>
      <c r="L21" s="248" t="str">
        <f t="shared" si="2"/>
        <v/>
      </c>
      <c r="M21" s="199"/>
      <c r="N21" s="203"/>
    </row>
    <row r="22" spans="2:14" ht="15" outlineLevel="1">
      <c r="B22" s="297"/>
      <c r="C22" s="297"/>
      <c r="D22" s="90"/>
      <c r="E22" s="90"/>
      <c r="F22" s="91"/>
      <c r="G22" s="92"/>
      <c r="H22" s="93"/>
      <c r="I22" s="248" t="str">
        <f t="shared" si="0"/>
        <v/>
      </c>
      <c r="J22" s="95"/>
      <c r="K22" s="248" t="str">
        <f t="shared" si="1"/>
        <v/>
      </c>
      <c r="L22" s="248" t="str">
        <f t="shared" si="2"/>
        <v/>
      </c>
      <c r="M22" s="199"/>
      <c r="N22" s="203"/>
    </row>
    <row r="23" spans="2:14" ht="15" outlineLevel="1">
      <c r="B23" s="297"/>
      <c r="C23" s="297"/>
      <c r="D23" s="90"/>
      <c r="E23" s="90"/>
      <c r="F23" s="91"/>
      <c r="G23" s="92"/>
      <c r="H23" s="93"/>
      <c r="I23" s="248" t="str">
        <f t="shared" si="0"/>
        <v/>
      </c>
      <c r="J23" s="95"/>
      <c r="K23" s="248" t="str">
        <f t="shared" si="1"/>
        <v/>
      </c>
      <c r="L23" s="248" t="str">
        <f t="shared" si="2"/>
        <v/>
      </c>
      <c r="M23" s="199"/>
      <c r="N23" s="203"/>
    </row>
    <row r="24" spans="2:14" ht="15" outlineLevel="1">
      <c r="B24" s="297"/>
      <c r="C24" s="297"/>
      <c r="D24" s="90"/>
      <c r="E24" s="90"/>
      <c r="F24" s="91"/>
      <c r="G24" s="92"/>
      <c r="H24" s="93"/>
      <c r="I24" s="248" t="str">
        <f t="shared" si="0"/>
        <v/>
      </c>
      <c r="J24" s="95"/>
      <c r="K24" s="248" t="str">
        <f t="shared" si="1"/>
        <v/>
      </c>
      <c r="L24" s="248" t="str">
        <f t="shared" si="2"/>
        <v/>
      </c>
      <c r="M24" s="199"/>
      <c r="N24" s="203"/>
    </row>
    <row r="25" spans="2:14" ht="15" outlineLevel="1">
      <c r="B25" s="297"/>
      <c r="C25" s="297"/>
      <c r="D25" s="90"/>
      <c r="E25" s="90"/>
      <c r="F25" s="91"/>
      <c r="G25" s="92"/>
      <c r="H25" s="93"/>
      <c r="I25" s="248" t="str">
        <f t="shared" si="0"/>
        <v/>
      </c>
      <c r="J25" s="95"/>
      <c r="K25" s="248" t="str">
        <f t="shared" si="1"/>
        <v/>
      </c>
      <c r="L25" s="248" t="str">
        <f t="shared" si="2"/>
        <v/>
      </c>
      <c r="M25" s="199"/>
      <c r="N25" s="203"/>
    </row>
    <row r="26" spans="2:14" ht="15">
      <c r="B26" s="297"/>
      <c r="C26" s="297"/>
      <c r="D26" s="90"/>
      <c r="E26" s="90"/>
      <c r="F26" s="91"/>
      <c r="G26" s="92"/>
      <c r="H26" s="93"/>
      <c r="I26" s="248" t="str">
        <f t="shared" si="0"/>
        <v/>
      </c>
      <c r="J26" s="95"/>
      <c r="K26" s="248" t="str">
        <f t="shared" si="1"/>
        <v/>
      </c>
      <c r="L26" s="248" t="str">
        <f t="shared" si="2"/>
        <v/>
      </c>
      <c r="M26" s="199"/>
      <c r="N26" s="203"/>
    </row>
    <row r="27" spans="2:14" ht="15">
      <c r="B27" s="297"/>
      <c r="C27" s="297"/>
      <c r="D27" s="90"/>
      <c r="E27" s="90"/>
      <c r="F27" s="91"/>
      <c r="G27" s="92"/>
      <c r="H27" s="93"/>
      <c r="I27" s="248" t="str">
        <f t="shared" si="0"/>
        <v/>
      </c>
      <c r="J27" s="95"/>
      <c r="K27" s="248" t="str">
        <f t="shared" si="1"/>
        <v/>
      </c>
      <c r="L27" s="248" t="str">
        <f t="shared" si="2"/>
        <v/>
      </c>
      <c r="M27" s="199"/>
      <c r="N27" s="203"/>
    </row>
    <row r="28" spans="2:14" ht="15">
      <c r="B28" s="297"/>
      <c r="C28" s="297"/>
      <c r="D28" s="90"/>
      <c r="E28" s="90"/>
      <c r="F28" s="91"/>
      <c r="G28" s="92"/>
      <c r="H28" s="93"/>
      <c r="I28" s="248" t="str">
        <f t="shared" si="0"/>
        <v/>
      </c>
      <c r="J28" s="95"/>
      <c r="K28" s="248" t="str">
        <f t="shared" si="1"/>
        <v/>
      </c>
      <c r="L28" s="248" t="str">
        <f t="shared" si="2"/>
        <v/>
      </c>
      <c r="M28" s="199"/>
      <c r="N28" s="203"/>
    </row>
    <row r="29" spans="2:14" ht="16.5" customHeight="1">
      <c r="B29" s="199"/>
      <c r="C29" s="199"/>
      <c r="D29" s="199"/>
      <c r="E29" s="199"/>
      <c r="F29" s="249"/>
      <c r="G29" s="227"/>
      <c r="H29" s="249" t="s">
        <v>13</v>
      </c>
      <c r="I29" s="227">
        <f>SUM(I14:I28)</f>
        <v>0</v>
      </c>
      <c r="J29" s="227"/>
      <c r="K29" s="227">
        <f>SUM(K14:K28)</f>
        <v>0</v>
      </c>
      <c r="L29" s="227">
        <f>SUM(L14:L28)</f>
        <v>0</v>
      </c>
      <c r="M29" s="199"/>
      <c r="N29" s="203"/>
    </row>
    <row r="30" spans="2:14" ht="15">
      <c r="B30" s="199"/>
      <c r="C30" s="199"/>
      <c r="D30" s="199"/>
      <c r="E30" s="199"/>
      <c r="F30" s="199"/>
      <c r="G30" s="249"/>
      <c r="H30" s="227"/>
      <c r="I30" s="227"/>
      <c r="J30" s="227"/>
      <c r="K30" s="227"/>
      <c r="L30" s="227"/>
      <c r="M30" s="199"/>
      <c r="N30" s="203"/>
    </row>
    <row r="31" spans="2:14" ht="18">
      <c r="B31" s="246"/>
      <c r="C31" s="250" t="s">
        <v>110</v>
      </c>
      <c r="D31" s="246"/>
      <c r="E31" s="246"/>
      <c r="F31" s="246"/>
      <c r="G31" s="246"/>
      <c r="H31" s="251"/>
      <c r="I31" s="251"/>
      <c r="J31" s="251"/>
      <c r="K31" s="251"/>
      <c r="L31" s="251"/>
      <c r="M31" s="199"/>
      <c r="N31" s="203"/>
    </row>
    <row r="32" spans="1:14" s="241" customFormat="1" ht="33" customHeight="1">
      <c r="A32" s="238"/>
      <c r="B32" s="247"/>
      <c r="C32" s="298" t="s">
        <v>111</v>
      </c>
      <c r="D32" s="298"/>
      <c r="E32" s="298"/>
      <c r="F32" s="298"/>
      <c r="G32" s="298"/>
      <c r="H32" s="298"/>
      <c r="I32" s="298"/>
      <c r="J32" s="298"/>
      <c r="K32" s="298"/>
      <c r="L32" s="298"/>
      <c r="M32" s="199"/>
      <c r="N32" s="238"/>
    </row>
    <row r="33" spans="2:14" ht="16.5" customHeight="1">
      <c r="B33" s="202"/>
      <c r="C33" s="252"/>
      <c r="D33" s="252"/>
      <c r="E33" s="304" t="s">
        <v>15</v>
      </c>
      <c r="F33" s="304"/>
      <c r="G33" s="299" t="s">
        <v>8</v>
      </c>
      <c r="H33" s="299" t="s">
        <v>12</v>
      </c>
      <c r="I33" s="299" t="s">
        <v>16</v>
      </c>
      <c r="J33" s="299" t="s">
        <v>31</v>
      </c>
      <c r="K33" s="299" t="s">
        <v>10</v>
      </c>
      <c r="L33" s="299" t="s">
        <v>9</v>
      </c>
      <c r="M33" s="199"/>
      <c r="N33" s="203"/>
    </row>
    <row r="34" spans="2:14" ht="28.5" customHeight="1">
      <c r="B34" s="305" t="s">
        <v>39</v>
      </c>
      <c r="C34" s="305"/>
      <c r="D34" s="253" t="s">
        <v>17</v>
      </c>
      <c r="E34" s="204" t="s">
        <v>0</v>
      </c>
      <c r="F34" s="204" t="s">
        <v>7</v>
      </c>
      <c r="G34" s="303"/>
      <c r="H34" s="303"/>
      <c r="I34" s="300"/>
      <c r="J34" s="300"/>
      <c r="K34" s="300"/>
      <c r="L34" s="299"/>
      <c r="M34" s="199"/>
      <c r="N34" s="203"/>
    </row>
    <row r="35" spans="2:14" ht="15">
      <c r="B35" s="301"/>
      <c r="C35" s="302"/>
      <c r="D35" s="90"/>
      <c r="E35" s="90"/>
      <c r="F35" s="91"/>
      <c r="G35" s="92"/>
      <c r="H35" s="93"/>
      <c r="I35" s="248" t="str">
        <f>IF(G35="","",(G35*H35))</f>
        <v/>
      </c>
      <c r="J35" s="95"/>
      <c r="K35" s="248" t="str">
        <f>IF(G35="","",(I35*J35))</f>
        <v/>
      </c>
      <c r="L35" s="248" t="str">
        <f>IF(G35="","",(I35+K35))</f>
        <v/>
      </c>
      <c r="M35" s="199"/>
      <c r="N35" s="203"/>
    </row>
    <row r="36" spans="2:14" ht="15">
      <c r="B36" s="301"/>
      <c r="C36" s="302"/>
      <c r="D36" s="90"/>
      <c r="E36" s="90"/>
      <c r="F36" s="91"/>
      <c r="G36" s="92"/>
      <c r="H36" s="93"/>
      <c r="I36" s="248" t="str">
        <f aca="true" t="shared" si="3" ref="I36:I49">IF(G36="","",(G36*H36))</f>
        <v/>
      </c>
      <c r="J36" s="95"/>
      <c r="K36" s="248" t="str">
        <f aca="true" t="shared" si="4" ref="K36:K49">IF(G36="","",(I36*J36))</f>
        <v/>
      </c>
      <c r="L36" s="248" t="str">
        <f aca="true" t="shared" si="5" ref="L36:L49">IF(G36="","",(I36+K36))</f>
        <v/>
      </c>
      <c r="M36" s="199"/>
      <c r="N36" s="203"/>
    </row>
    <row r="37" spans="2:14" ht="15" outlineLevel="1">
      <c r="B37" s="301"/>
      <c r="C37" s="302"/>
      <c r="D37" s="90"/>
      <c r="E37" s="90"/>
      <c r="F37" s="91"/>
      <c r="G37" s="92"/>
      <c r="H37" s="93"/>
      <c r="I37" s="248" t="str">
        <f t="shared" si="3"/>
        <v/>
      </c>
      <c r="J37" s="95"/>
      <c r="K37" s="248" t="str">
        <f t="shared" si="4"/>
        <v/>
      </c>
      <c r="L37" s="248" t="str">
        <f t="shared" si="5"/>
        <v/>
      </c>
      <c r="M37" s="199"/>
      <c r="N37" s="203"/>
    </row>
    <row r="38" spans="2:14" ht="15" outlineLevel="1">
      <c r="B38" s="301"/>
      <c r="C38" s="302"/>
      <c r="D38" s="90"/>
      <c r="E38" s="90"/>
      <c r="F38" s="91"/>
      <c r="G38" s="92"/>
      <c r="H38" s="93"/>
      <c r="I38" s="248" t="str">
        <f t="shared" si="3"/>
        <v/>
      </c>
      <c r="J38" s="95"/>
      <c r="K38" s="248" t="str">
        <f t="shared" si="4"/>
        <v/>
      </c>
      <c r="L38" s="248" t="str">
        <f t="shared" si="5"/>
        <v/>
      </c>
      <c r="M38" s="199"/>
      <c r="N38" s="203"/>
    </row>
    <row r="39" spans="2:14" ht="15" outlineLevel="1">
      <c r="B39" s="301"/>
      <c r="C39" s="302"/>
      <c r="D39" s="90"/>
      <c r="E39" s="90"/>
      <c r="F39" s="91"/>
      <c r="G39" s="92"/>
      <c r="H39" s="93"/>
      <c r="I39" s="248" t="str">
        <f t="shared" si="3"/>
        <v/>
      </c>
      <c r="J39" s="95"/>
      <c r="K39" s="248" t="str">
        <f t="shared" si="4"/>
        <v/>
      </c>
      <c r="L39" s="248" t="str">
        <f t="shared" si="5"/>
        <v/>
      </c>
      <c r="M39" s="199"/>
      <c r="N39" s="203"/>
    </row>
    <row r="40" spans="2:14" ht="15" outlineLevel="1">
      <c r="B40" s="297"/>
      <c r="C40" s="297"/>
      <c r="D40" s="90"/>
      <c r="E40" s="90"/>
      <c r="F40" s="91"/>
      <c r="G40" s="92"/>
      <c r="H40" s="93"/>
      <c r="I40" s="248" t="str">
        <f t="shared" si="3"/>
        <v/>
      </c>
      <c r="J40" s="95"/>
      <c r="K40" s="248" t="str">
        <f t="shared" si="4"/>
        <v/>
      </c>
      <c r="L40" s="248" t="str">
        <f t="shared" si="5"/>
        <v/>
      </c>
      <c r="M40" s="199"/>
      <c r="N40" s="203"/>
    </row>
    <row r="41" spans="2:14" ht="15" outlineLevel="1">
      <c r="B41" s="301"/>
      <c r="C41" s="302"/>
      <c r="D41" s="90"/>
      <c r="E41" s="90"/>
      <c r="F41" s="91"/>
      <c r="G41" s="92"/>
      <c r="H41" s="93"/>
      <c r="I41" s="248" t="str">
        <f t="shared" si="3"/>
        <v/>
      </c>
      <c r="J41" s="95"/>
      <c r="K41" s="248" t="str">
        <f t="shared" si="4"/>
        <v/>
      </c>
      <c r="L41" s="248" t="str">
        <f t="shared" si="5"/>
        <v/>
      </c>
      <c r="M41" s="199"/>
      <c r="N41" s="203"/>
    </row>
    <row r="42" spans="2:14" ht="15" outlineLevel="1">
      <c r="B42" s="297"/>
      <c r="C42" s="297"/>
      <c r="D42" s="90"/>
      <c r="E42" s="90"/>
      <c r="F42" s="91"/>
      <c r="G42" s="92"/>
      <c r="H42" s="93"/>
      <c r="I42" s="248" t="str">
        <f t="shared" si="3"/>
        <v/>
      </c>
      <c r="J42" s="95"/>
      <c r="K42" s="248" t="str">
        <f t="shared" si="4"/>
        <v/>
      </c>
      <c r="L42" s="248" t="str">
        <f t="shared" si="5"/>
        <v/>
      </c>
      <c r="M42" s="199"/>
      <c r="N42" s="203"/>
    </row>
    <row r="43" spans="2:14" ht="15" outlineLevel="1">
      <c r="B43" s="301"/>
      <c r="C43" s="302"/>
      <c r="D43" s="90"/>
      <c r="E43" s="90"/>
      <c r="F43" s="91"/>
      <c r="G43" s="92"/>
      <c r="H43" s="93"/>
      <c r="I43" s="248" t="str">
        <f t="shared" si="3"/>
        <v/>
      </c>
      <c r="J43" s="95"/>
      <c r="K43" s="248" t="str">
        <f t="shared" si="4"/>
        <v/>
      </c>
      <c r="L43" s="248" t="str">
        <f t="shared" si="5"/>
        <v/>
      </c>
      <c r="M43" s="199"/>
      <c r="N43" s="203"/>
    </row>
    <row r="44" spans="2:14" ht="15" outlineLevel="1">
      <c r="B44" s="297"/>
      <c r="C44" s="297"/>
      <c r="D44" s="90"/>
      <c r="E44" s="90"/>
      <c r="F44" s="91"/>
      <c r="G44" s="92"/>
      <c r="H44" s="93"/>
      <c r="I44" s="248" t="str">
        <f t="shared" si="3"/>
        <v/>
      </c>
      <c r="J44" s="95"/>
      <c r="K44" s="248" t="str">
        <f t="shared" si="4"/>
        <v/>
      </c>
      <c r="L44" s="248" t="str">
        <f t="shared" si="5"/>
        <v/>
      </c>
      <c r="M44" s="199"/>
      <c r="N44" s="203"/>
    </row>
    <row r="45" spans="2:14" ht="15" outlineLevel="1">
      <c r="B45" s="301"/>
      <c r="C45" s="302"/>
      <c r="D45" s="90"/>
      <c r="E45" s="90"/>
      <c r="F45" s="91"/>
      <c r="G45" s="92"/>
      <c r="H45" s="93"/>
      <c r="I45" s="248" t="str">
        <f t="shared" si="3"/>
        <v/>
      </c>
      <c r="J45" s="95"/>
      <c r="K45" s="248" t="str">
        <f t="shared" si="4"/>
        <v/>
      </c>
      <c r="L45" s="248" t="str">
        <f t="shared" si="5"/>
        <v/>
      </c>
      <c r="M45" s="199"/>
      <c r="N45" s="203"/>
    </row>
    <row r="46" spans="2:14" ht="15" outlineLevel="1">
      <c r="B46" s="297"/>
      <c r="C46" s="297"/>
      <c r="D46" s="90"/>
      <c r="E46" s="90"/>
      <c r="F46" s="91"/>
      <c r="G46" s="92"/>
      <c r="H46" s="93"/>
      <c r="I46" s="248" t="str">
        <f t="shared" si="3"/>
        <v/>
      </c>
      <c r="J46" s="95"/>
      <c r="K46" s="248" t="str">
        <f t="shared" si="4"/>
        <v/>
      </c>
      <c r="L46" s="248" t="str">
        <f t="shared" si="5"/>
        <v/>
      </c>
      <c r="M46" s="199"/>
      <c r="N46" s="203"/>
    </row>
    <row r="47" spans="2:14" ht="15">
      <c r="B47" s="297"/>
      <c r="C47" s="297"/>
      <c r="D47" s="90"/>
      <c r="E47" s="90"/>
      <c r="F47" s="91"/>
      <c r="G47" s="92"/>
      <c r="H47" s="93"/>
      <c r="I47" s="248" t="str">
        <f t="shared" si="3"/>
        <v/>
      </c>
      <c r="J47" s="95"/>
      <c r="K47" s="248" t="str">
        <f t="shared" si="4"/>
        <v/>
      </c>
      <c r="L47" s="248" t="str">
        <f t="shared" si="5"/>
        <v/>
      </c>
      <c r="M47" s="199"/>
      <c r="N47" s="203"/>
    </row>
    <row r="48" spans="2:14" ht="15">
      <c r="B48" s="297"/>
      <c r="C48" s="297"/>
      <c r="D48" s="90"/>
      <c r="E48" s="90"/>
      <c r="F48" s="91"/>
      <c r="G48" s="92"/>
      <c r="H48" s="93"/>
      <c r="I48" s="248" t="str">
        <f t="shared" si="3"/>
        <v/>
      </c>
      <c r="J48" s="95"/>
      <c r="K48" s="248" t="str">
        <f t="shared" si="4"/>
        <v/>
      </c>
      <c r="L48" s="248" t="str">
        <f t="shared" si="5"/>
        <v/>
      </c>
      <c r="M48" s="199"/>
      <c r="N48" s="203"/>
    </row>
    <row r="49" spans="2:14" ht="15">
      <c r="B49" s="297"/>
      <c r="C49" s="297"/>
      <c r="D49" s="90"/>
      <c r="E49" s="90"/>
      <c r="F49" s="91"/>
      <c r="G49" s="92"/>
      <c r="H49" s="93"/>
      <c r="I49" s="248" t="str">
        <f t="shared" si="3"/>
        <v/>
      </c>
      <c r="J49" s="95"/>
      <c r="K49" s="248" t="str">
        <f t="shared" si="4"/>
        <v/>
      </c>
      <c r="L49" s="248" t="str">
        <f t="shared" si="5"/>
        <v/>
      </c>
      <c r="M49" s="199"/>
      <c r="N49" s="203"/>
    </row>
    <row r="50" spans="2:14" ht="15">
      <c r="B50" s="199"/>
      <c r="C50" s="199"/>
      <c r="D50" s="199"/>
      <c r="E50" s="199"/>
      <c r="F50" s="249"/>
      <c r="G50" s="227"/>
      <c r="H50" s="249" t="s">
        <v>13</v>
      </c>
      <c r="I50" s="227">
        <f>SUM(I35:I49)</f>
        <v>0</v>
      </c>
      <c r="J50" s="227"/>
      <c r="K50" s="227">
        <f>SUM(K35:K49)</f>
        <v>0</v>
      </c>
      <c r="L50" s="227">
        <f>SUM(L35:L49)</f>
        <v>0</v>
      </c>
      <c r="M50" s="199"/>
      <c r="N50" s="203"/>
    </row>
    <row r="51" spans="2:14" ht="9.75" customHeight="1">
      <c r="B51" s="199"/>
      <c r="C51" s="199"/>
      <c r="D51" s="199"/>
      <c r="E51" s="199"/>
      <c r="F51" s="249"/>
      <c r="G51" s="227"/>
      <c r="H51" s="249"/>
      <c r="I51" s="227"/>
      <c r="J51" s="227"/>
      <c r="K51" s="227"/>
      <c r="L51" s="227"/>
      <c r="M51" s="199"/>
      <c r="N51" s="203"/>
    </row>
    <row r="52" spans="2:14" ht="9.75" customHeight="1">
      <c r="B52" s="254"/>
      <c r="C52" s="255"/>
      <c r="D52" s="254"/>
      <c r="E52" s="254"/>
      <c r="F52" s="254"/>
      <c r="G52" s="254"/>
      <c r="H52" s="254"/>
      <c r="I52" s="254"/>
      <c r="J52" s="254"/>
      <c r="K52" s="254"/>
      <c r="L52" s="254"/>
      <c r="M52" s="199"/>
      <c r="N52" s="203"/>
    </row>
    <row r="53" spans="2:14" ht="18.75">
      <c r="B53" s="254"/>
      <c r="C53" s="255" t="s">
        <v>28</v>
      </c>
      <c r="D53" s="254"/>
      <c r="E53" s="256"/>
      <c r="F53" s="257"/>
      <c r="G53" s="257"/>
      <c r="H53" s="257" t="s">
        <v>13</v>
      </c>
      <c r="I53" s="258">
        <f>I50+I29</f>
        <v>0</v>
      </c>
      <c r="J53" s="258"/>
      <c r="K53" s="258">
        <f>K50+K29</f>
        <v>0</v>
      </c>
      <c r="L53" s="258">
        <f>L50+L29</f>
        <v>0</v>
      </c>
      <c r="M53" s="199"/>
      <c r="N53" s="203"/>
    </row>
    <row r="54" spans="2:14" ht="8.25" customHeight="1">
      <c r="B54" s="254"/>
      <c r="C54" s="255"/>
      <c r="D54" s="254"/>
      <c r="E54" s="254"/>
      <c r="F54" s="254"/>
      <c r="G54" s="254"/>
      <c r="H54" s="254"/>
      <c r="I54" s="254"/>
      <c r="J54" s="254"/>
      <c r="K54" s="254"/>
      <c r="L54" s="254"/>
      <c r="M54" s="199"/>
      <c r="N54" s="203"/>
    </row>
    <row r="55" spans="2:14" ht="15">
      <c r="B55" s="199"/>
      <c r="C55" s="199"/>
      <c r="D55" s="199"/>
      <c r="E55" s="199"/>
      <c r="F55" s="199"/>
      <c r="G55" s="199"/>
      <c r="H55" s="199"/>
      <c r="I55" s="199"/>
      <c r="J55" s="199"/>
      <c r="K55" s="199"/>
      <c r="L55" s="199"/>
      <c r="M55" s="199"/>
      <c r="N55" s="203"/>
    </row>
    <row r="56" spans="2:14" ht="15">
      <c r="B56" s="199"/>
      <c r="C56" s="199"/>
      <c r="D56" s="199"/>
      <c r="E56" s="199"/>
      <c r="F56" s="199"/>
      <c r="G56" s="199"/>
      <c r="H56" s="199"/>
      <c r="I56" s="199"/>
      <c r="J56" s="199"/>
      <c r="K56" s="199"/>
      <c r="L56" s="199"/>
      <c r="M56" s="199"/>
      <c r="N56" s="203"/>
    </row>
    <row r="57" spans="2:14" ht="20.25" customHeight="1">
      <c r="B57" s="239" t="s">
        <v>100</v>
      </c>
      <c r="C57" s="239"/>
      <c r="D57" s="239"/>
      <c r="E57" s="239"/>
      <c r="F57" s="239"/>
      <c r="G57" s="239"/>
      <c r="H57" s="239"/>
      <c r="I57" s="239"/>
      <c r="J57" s="239"/>
      <c r="K57" s="239"/>
      <c r="L57" s="239"/>
      <c r="M57" s="199"/>
      <c r="N57" s="203"/>
    </row>
    <row r="58" spans="2:14" ht="72.75" customHeight="1">
      <c r="B58" s="259"/>
      <c r="C58" s="298" t="s">
        <v>112</v>
      </c>
      <c r="D58" s="298"/>
      <c r="E58" s="298"/>
      <c r="F58" s="298"/>
      <c r="G58" s="298"/>
      <c r="H58" s="298"/>
      <c r="I58" s="298"/>
      <c r="J58" s="298"/>
      <c r="K58" s="298"/>
      <c r="L58" s="298"/>
      <c r="M58" s="199"/>
      <c r="N58" s="203"/>
    </row>
    <row r="59" spans="2:14" ht="16.5" customHeight="1">
      <c r="B59" s="306" t="s">
        <v>39</v>
      </c>
      <c r="C59" s="306"/>
      <c r="D59" s="306" t="s">
        <v>17</v>
      </c>
      <c r="E59" s="304" t="s">
        <v>15</v>
      </c>
      <c r="F59" s="304"/>
      <c r="G59" s="299" t="s">
        <v>8</v>
      </c>
      <c r="H59" s="299" t="s">
        <v>12</v>
      </c>
      <c r="I59" s="299" t="s">
        <v>16</v>
      </c>
      <c r="J59" s="299" t="s">
        <v>31</v>
      </c>
      <c r="K59" s="299" t="s">
        <v>10</v>
      </c>
      <c r="L59" s="299" t="s">
        <v>9</v>
      </c>
      <c r="M59" s="199"/>
      <c r="N59" s="203"/>
    </row>
    <row r="60" spans="2:14" ht="15">
      <c r="B60" s="305"/>
      <c r="C60" s="305"/>
      <c r="D60" s="306"/>
      <c r="E60" s="204" t="s">
        <v>0</v>
      </c>
      <c r="F60" s="204" t="s">
        <v>7</v>
      </c>
      <c r="G60" s="303"/>
      <c r="H60" s="303"/>
      <c r="I60" s="300"/>
      <c r="J60" s="299"/>
      <c r="K60" s="300"/>
      <c r="L60" s="299"/>
      <c r="M60" s="199"/>
      <c r="N60" s="203"/>
    </row>
    <row r="61" spans="2:14" ht="15">
      <c r="B61" s="297"/>
      <c r="C61" s="297"/>
      <c r="D61" s="90"/>
      <c r="E61" s="90"/>
      <c r="F61" s="91"/>
      <c r="G61" s="92"/>
      <c r="H61" s="93"/>
      <c r="I61" s="248" t="str">
        <f>IF(G61="","",(G61*H61))</f>
        <v/>
      </c>
      <c r="J61" s="95"/>
      <c r="K61" s="248" t="str">
        <f>IF(G61="","",(I61*J61))</f>
        <v/>
      </c>
      <c r="L61" s="248" t="str">
        <f>IF(G61="","",(I61+K61))</f>
        <v/>
      </c>
      <c r="M61" s="199"/>
      <c r="N61" s="203"/>
    </row>
    <row r="62" spans="2:14" ht="15">
      <c r="B62" s="297"/>
      <c r="C62" s="297"/>
      <c r="D62" s="90"/>
      <c r="E62" s="90"/>
      <c r="F62" s="91"/>
      <c r="G62" s="92"/>
      <c r="H62" s="93"/>
      <c r="I62" s="248" t="str">
        <f aca="true" t="shared" si="6" ref="I62:I67">IF(G62="","",(G62*H62))</f>
        <v/>
      </c>
      <c r="J62" s="95"/>
      <c r="K62" s="248" t="str">
        <f aca="true" t="shared" si="7" ref="K62:K67">IF(G62="","",(I62*J62))</f>
        <v/>
      </c>
      <c r="L62" s="248" t="str">
        <f aca="true" t="shared" si="8" ref="L62:L67">IF(G62="","",(I62+K62))</f>
        <v/>
      </c>
      <c r="M62" s="199"/>
      <c r="N62" s="203"/>
    </row>
    <row r="63" spans="2:14" ht="15" outlineLevel="1">
      <c r="B63" s="297"/>
      <c r="C63" s="297"/>
      <c r="D63" s="90"/>
      <c r="E63" s="90"/>
      <c r="F63" s="91"/>
      <c r="G63" s="92"/>
      <c r="H63" s="93"/>
      <c r="I63" s="248" t="str">
        <f t="shared" si="6"/>
        <v/>
      </c>
      <c r="J63" s="95"/>
      <c r="K63" s="248" t="str">
        <f t="shared" si="7"/>
        <v/>
      </c>
      <c r="L63" s="248" t="str">
        <f t="shared" si="8"/>
        <v/>
      </c>
      <c r="M63" s="199"/>
      <c r="N63" s="203"/>
    </row>
    <row r="64" spans="2:14" ht="15" outlineLevel="1">
      <c r="B64" s="297"/>
      <c r="C64" s="297"/>
      <c r="D64" s="90"/>
      <c r="E64" s="90"/>
      <c r="F64" s="91"/>
      <c r="G64" s="92"/>
      <c r="H64" s="93"/>
      <c r="I64" s="248" t="str">
        <f t="shared" si="6"/>
        <v/>
      </c>
      <c r="J64" s="95"/>
      <c r="K64" s="248" t="str">
        <f t="shared" si="7"/>
        <v/>
      </c>
      <c r="L64" s="248" t="str">
        <f t="shared" si="8"/>
        <v/>
      </c>
      <c r="M64" s="199"/>
      <c r="N64" s="203"/>
    </row>
    <row r="65" spans="2:14" ht="15" outlineLevel="1">
      <c r="B65" s="297"/>
      <c r="C65" s="297"/>
      <c r="D65" s="90"/>
      <c r="E65" s="90"/>
      <c r="F65" s="91"/>
      <c r="G65" s="92"/>
      <c r="H65" s="93"/>
      <c r="I65" s="248" t="str">
        <f t="shared" si="6"/>
        <v/>
      </c>
      <c r="J65" s="95"/>
      <c r="K65" s="248" t="str">
        <f t="shared" si="7"/>
        <v/>
      </c>
      <c r="L65" s="248" t="str">
        <f t="shared" si="8"/>
        <v/>
      </c>
      <c r="M65" s="199"/>
      <c r="N65" s="203"/>
    </row>
    <row r="66" spans="2:14" ht="15" outlineLevel="1">
      <c r="B66" s="297"/>
      <c r="C66" s="297"/>
      <c r="D66" s="90"/>
      <c r="E66" s="90"/>
      <c r="F66" s="91"/>
      <c r="G66" s="92"/>
      <c r="H66" s="93"/>
      <c r="I66" s="248" t="str">
        <f t="shared" si="6"/>
        <v/>
      </c>
      <c r="J66" s="95"/>
      <c r="K66" s="248" t="str">
        <f t="shared" si="7"/>
        <v/>
      </c>
      <c r="L66" s="248" t="str">
        <f t="shared" si="8"/>
        <v/>
      </c>
      <c r="M66" s="199"/>
      <c r="N66" s="203"/>
    </row>
    <row r="67" spans="2:14" ht="15" outlineLevel="1">
      <c r="B67" s="297"/>
      <c r="C67" s="297"/>
      <c r="D67" s="90"/>
      <c r="E67" s="90"/>
      <c r="F67" s="91"/>
      <c r="G67" s="92"/>
      <c r="H67" s="93"/>
      <c r="I67" s="248" t="str">
        <f t="shared" si="6"/>
        <v/>
      </c>
      <c r="J67" s="95"/>
      <c r="K67" s="248" t="str">
        <f t="shared" si="7"/>
        <v/>
      </c>
      <c r="L67" s="248" t="str">
        <f t="shared" si="8"/>
        <v/>
      </c>
      <c r="M67" s="199"/>
      <c r="N67" s="203"/>
    </row>
    <row r="68" spans="2:14" ht="15">
      <c r="B68" s="199"/>
      <c r="C68" s="199"/>
      <c r="D68" s="199"/>
      <c r="E68" s="249"/>
      <c r="F68" s="227"/>
      <c r="G68" s="227"/>
      <c r="H68" s="227" t="s">
        <v>13</v>
      </c>
      <c r="I68" s="227">
        <f>SUM(I61:I67)</f>
        <v>0</v>
      </c>
      <c r="J68" s="227"/>
      <c r="K68" s="227">
        <f>SUM(K61:K67)</f>
        <v>0</v>
      </c>
      <c r="L68" s="260">
        <f>SUM(L61:L67)</f>
        <v>0</v>
      </c>
      <c r="M68" s="199"/>
      <c r="N68" s="203"/>
    </row>
    <row r="69" spans="2:14" ht="15">
      <c r="B69" s="203"/>
      <c r="C69" s="203"/>
      <c r="D69" s="203"/>
      <c r="E69" s="203"/>
      <c r="F69" s="203"/>
      <c r="G69" s="203"/>
      <c r="H69" s="203"/>
      <c r="I69" s="203"/>
      <c r="J69" s="203"/>
      <c r="K69" s="203"/>
      <c r="L69" s="203"/>
      <c r="M69" s="203"/>
      <c r="N69" s="203"/>
    </row>
    <row r="70" spans="2:14" ht="15">
      <c r="B70" s="261" t="str">
        <f>Aprekiniem!G4&amp;".versija"</f>
        <v>6.versija</v>
      </c>
      <c r="C70" s="203"/>
      <c r="D70" s="203"/>
      <c r="E70" s="203"/>
      <c r="F70" s="203"/>
      <c r="G70" s="203"/>
      <c r="H70" s="203"/>
      <c r="I70" s="203"/>
      <c r="J70" s="203"/>
      <c r="K70" s="203"/>
      <c r="L70" s="203" t="s">
        <v>78</v>
      </c>
      <c r="M70" s="203"/>
      <c r="N70" s="203"/>
    </row>
    <row r="71" ht="15" hidden="1">
      <c r="N71" s="203"/>
    </row>
    <row r="112" ht="11.25" customHeight="1" hidden="1"/>
  </sheetData>
  <sheetProtection algorithmName="SHA-512" hashValue="SqtJM9gAntwMbhDzNdLPpPtqzVZH4gozVdUV9YUVqdXfbiwPmET2I7Q3Gu4LCmHwty9yW7bUlBsaz9AnKbzycg==" saltValue="9kNTT4OLQS3Dk8znd67WBw==" spinCount="100000" sheet="1" formatCells="0" formatColumns="0" formatRows="0"/>
  <mergeCells count="70">
    <mergeCell ref="B14:C14"/>
    <mergeCell ref="B15:C15"/>
    <mergeCell ref="B16:C16"/>
    <mergeCell ref="G33:G34"/>
    <mergeCell ref="E33:F33"/>
    <mergeCell ref="J33:J34"/>
    <mergeCell ref="C32:L32"/>
    <mergeCell ref="B23:C23"/>
    <mergeCell ref="B24:C24"/>
    <mergeCell ref="B25:C25"/>
    <mergeCell ref="B26:C26"/>
    <mergeCell ref="B27:C27"/>
    <mergeCell ref="H33:H34"/>
    <mergeCell ref="I33:I34"/>
    <mergeCell ref="L33:L34"/>
    <mergeCell ref="K33:K34"/>
    <mergeCell ref="E2:M2"/>
    <mergeCell ref="E12:F12"/>
    <mergeCell ref="H12:H13"/>
    <mergeCell ref="I12:I13"/>
    <mergeCell ref="L12:L13"/>
    <mergeCell ref="E4:G4"/>
    <mergeCell ref="E6:F6"/>
    <mergeCell ref="G12:G13"/>
    <mergeCell ref="C11:L11"/>
    <mergeCell ref="D12:D13"/>
    <mergeCell ref="B12:C13"/>
    <mergeCell ref="K12:K13"/>
    <mergeCell ref="J12:J13"/>
    <mergeCell ref="F7:L7"/>
    <mergeCell ref="B38:C38"/>
    <mergeCell ref="E59:F59"/>
    <mergeCell ref="H59:H60"/>
    <mergeCell ref="B17:C17"/>
    <mergeCell ref="B18:C18"/>
    <mergeCell ref="B35:C35"/>
    <mergeCell ref="B36:C36"/>
    <mergeCell ref="B37:C37"/>
    <mergeCell ref="B28:C28"/>
    <mergeCell ref="B34:C34"/>
    <mergeCell ref="B19:C19"/>
    <mergeCell ref="B20:C20"/>
    <mergeCell ref="B21:C21"/>
    <mergeCell ref="B22:C22"/>
    <mergeCell ref="B59:C60"/>
    <mergeCell ref="D59:D60"/>
    <mergeCell ref="B61:C61"/>
    <mergeCell ref="B62:C62"/>
    <mergeCell ref="B63:C63"/>
    <mergeCell ref="B64:C64"/>
    <mergeCell ref="B67:C67"/>
    <mergeCell ref="B65:C65"/>
    <mergeCell ref="B66:C66"/>
    <mergeCell ref="B39:C39"/>
    <mergeCell ref="B40:C40"/>
    <mergeCell ref="B41:C41"/>
    <mergeCell ref="B42:C42"/>
    <mergeCell ref="B43:C43"/>
    <mergeCell ref="B49:C49"/>
    <mergeCell ref="C58:L58"/>
    <mergeCell ref="I59:I60"/>
    <mergeCell ref="K59:K60"/>
    <mergeCell ref="B44:C44"/>
    <mergeCell ref="B45:C45"/>
    <mergeCell ref="B46:C46"/>
    <mergeCell ref="B47:C47"/>
    <mergeCell ref="B48:C48"/>
    <mergeCell ref="L59:L60"/>
    <mergeCell ref="J59:J60"/>
    <mergeCell ref="G59:G60"/>
  </mergeCells>
  <dataValidations count="2">
    <dataValidation type="list" allowBlank="1" showInputMessage="1" showErrorMessage="1" sqref="E6">
      <formula1>"Sīkais (mikro) vai mazais komersants,Vidējais komersants,Lielais komersants"</formula1>
    </dataValidation>
    <dataValidation type="list" allowBlank="1" showInputMessage="1" showErrorMessage="1" sqref="J61:J67 J35:J49 J14:J28">
      <formula1>Aprekiniem!$F$16:$F$17</formula1>
    </dataValidation>
  </dataValidations>
  <printOptions/>
  <pageMargins left="0.25" right="0.25" top="0.75" bottom="0.75" header="0.3" footer="0.3"/>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41DAF-0CC0-4DF7-B12B-10E145E42842}">
  <sheetPr>
    <tabColor theme="8" tint="0.7999799847602844"/>
    <outlinePr summaryBelow="0" summaryRight="0"/>
  </sheetPr>
  <dimension ref="A1:AD53"/>
  <sheetViews>
    <sheetView showGridLines="0" zoomScale="90" zoomScaleNormal="90" workbookViewId="0" topLeftCell="A2">
      <selection activeCell="C15" sqref="C15:O15"/>
    </sheetView>
  </sheetViews>
  <sheetFormatPr defaultColWidth="0" defaultRowHeight="15" customHeight="1" zeroHeight="1"/>
  <cols>
    <col min="1" max="1" width="2.140625" style="149" customWidth="1"/>
    <col min="2" max="2" width="5.7109375" style="149" customWidth="1"/>
    <col min="3" max="3" width="6.57421875" style="149" customWidth="1"/>
    <col min="4" max="4" width="52.28125" style="149" customWidth="1"/>
    <col min="5" max="5" width="16.8515625" style="149" customWidth="1"/>
    <col min="6" max="6" width="1.57421875" style="149" customWidth="1"/>
    <col min="7" max="7" width="21.57421875" style="149" customWidth="1"/>
    <col min="8" max="8" width="15.7109375" style="149" customWidth="1"/>
    <col min="9" max="9" width="19.7109375" style="149" customWidth="1"/>
    <col min="10" max="10" width="19.00390625" style="149" customWidth="1"/>
    <col min="11" max="11" width="18.57421875" style="149" customWidth="1"/>
    <col min="12" max="12" width="15.57421875" style="149" customWidth="1"/>
    <col min="13" max="13" width="16.28125" style="149" customWidth="1"/>
    <col min="14" max="15" width="15.57421875" style="274" customWidth="1"/>
    <col min="16" max="16" width="3.7109375" style="35" customWidth="1"/>
    <col min="17" max="20" width="9.140625" style="149" hidden="1" customWidth="1"/>
    <col min="21" max="31" width="0" style="149" hidden="1" customWidth="1"/>
    <col min="32" max="16384" width="9.140625" style="149" hidden="1" customWidth="1"/>
  </cols>
  <sheetData>
    <row r="1" spans="2:30" s="237" customFormat="1" ht="16.5" hidden="1">
      <c r="B1" s="203"/>
      <c r="C1" s="203"/>
      <c r="D1" s="203"/>
      <c r="E1" s="203"/>
      <c r="F1" s="203"/>
      <c r="G1" s="203"/>
      <c r="H1" s="203"/>
      <c r="I1" s="203"/>
      <c r="J1" s="203"/>
      <c r="K1" s="203"/>
      <c r="L1" s="203"/>
      <c r="M1" s="203"/>
      <c r="N1" s="265"/>
      <c r="O1" s="265"/>
      <c r="P1" s="30"/>
      <c r="Q1" s="203"/>
      <c r="R1" s="203"/>
      <c r="S1" s="203"/>
      <c r="T1" s="203"/>
      <c r="U1" s="203"/>
      <c r="V1" s="203"/>
      <c r="W1" s="203"/>
      <c r="X1" s="203"/>
      <c r="Y1" s="203"/>
      <c r="Z1" s="203"/>
      <c r="AA1" s="203"/>
      <c r="AB1" s="203"/>
      <c r="AC1" s="203"/>
      <c r="AD1" s="203"/>
    </row>
    <row r="2" spans="2:30" s="237" customFormat="1" ht="76.5" customHeight="1">
      <c r="B2" s="203"/>
      <c r="C2" s="203"/>
      <c r="D2" s="203"/>
      <c r="E2" s="203"/>
      <c r="F2" s="203"/>
      <c r="G2" s="203"/>
      <c r="H2" s="316" t="s">
        <v>121</v>
      </c>
      <c r="I2" s="316"/>
      <c r="J2" s="316"/>
      <c r="K2" s="316"/>
      <c r="L2" s="316"/>
      <c r="M2" s="316"/>
      <c r="N2" s="316"/>
      <c r="O2" s="316"/>
      <c r="P2" s="31"/>
      <c r="Q2" s="266"/>
      <c r="R2" s="266"/>
      <c r="S2" s="266"/>
      <c r="T2" s="266"/>
      <c r="U2" s="266"/>
      <c r="V2" s="266"/>
      <c r="W2" s="266"/>
      <c r="X2" s="266"/>
      <c r="Y2" s="266"/>
      <c r="Z2" s="203"/>
      <c r="AA2" s="203"/>
      <c r="AB2" s="203"/>
      <c r="AC2" s="203"/>
      <c r="AD2" s="203"/>
    </row>
    <row r="3" spans="2:15" ht="18" hidden="1">
      <c r="B3" s="267" t="s">
        <v>105</v>
      </c>
      <c r="C3" s="239"/>
      <c r="D3" s="239"/>
      <c r="E3" s="239"/>
      <c r="F3" s="239"/>
      <c r="G3" s="239"/>
      <c r="H3" s="239"/>
      <c r="I3" s="239"/>
      <c r="J3" s="239"/>
      <c r="K3" s="239"/>
      <c r="L3" s="239"/>
      <c r="M3" s="239"/>
      <c r="N3" s="268"/>
      <c r="O3" s="268"/>
    </row>
    <row r="4" spans="2:15" ht="25.5" customHeight="1">
      <c r="B4" s="269"/>
      <c r="C4" s="317" t="s">
        <v>106</v>
      </c>
      <c r="D4" s="317" t="e">
        <f>ROUNDDOWN(IF(Aprekiniem!$B$23=1,#REF!,IF((VLOOKUP(Tāme!E9,Aprekiniem!$A$4:$C$6,3,FALSE)*N38)&gt;#REF!,#REF!,VLOOKUP(Tāme!E9,Aprekiniem!A7:C9,3,FALSE)*N38)),2)</f>
        <v>#REF!</v>
      </c>
      <c r="E4" s="270">
        <f>Tāme!I53</f>
        <v>0</v>
      </c>
      <c r="F4" s="199"/>
      <c r="G4" s="271"/>
      <c r="H4" s="272"/>
      <c r="I4" s="199"/>
      <c r="J4" s="318"/>
      <c r="K4" s="318"/>
      <c r="L4" s="199"/>
      <c r="M4" s="199"/>
      <c r="N4" s="273"/>
      <c r="O4" s="273"/>
    </row>
    <row r="5" ht="15" hidden="1"/>
    <row r="6" spans="1:16" s="241" customFormat="1" ht="20.25" customHeight="1">
      <c r="A6" s="238"/>
      <c r="B6" s="239" t="s">
        <v>74</v>
      </c>
      <c r="C6" s="240"/>
      <c r="D6" s="240"/>
      <c r="E6" s="240"/>
      <c r="F6" s="240"/>
      <c r="G6" s="240"/>
      <c r="H6" s="240"/>
      <c r="I6" s="240"/>
      <c r="J6" s="240"/>
      <c r="K6" s="240"/>
      <c r="L6" s="240"/>
      <c r="M6" s="240"/>
      <c r="N6" s="275"/>
      <c r="O6" s="275"/>
      <c r="P6" s="32"/>
    </row>
    <row r="7" spans="2:30" s="237" customFormat="1" ht="42" customHeight="1">
      <c r="B7" s="319" t="s">
        <v>129</v>
      </c>
      <c r="C7" s="319"/>
      <c r="D7" s="319"/>
      <c r="E7" s="319"/>
      <c r="F7" s="319"/>
      <c r="G7" s="319"/>
      <c r="H7" s="319"/>
      <c r="I7" s="319"/>
      <c r="J7" s="319"/>
      <c r="K7" s="319"/>
      <c r="L7" s="319"/>
      <c r="M7" s="319"/>
      <c r="N7" s="319"/>
      <c r="O7" s="319"/>
      <c r="P7" s="31"/>
      <c r="Q7" s="266"/>
      <c r="R7" s="266"/>
      <c r="S7" s="266"/>
      <c r="T7" s="266"/>
      <c r="U7" s="266"/>
      <c r="V7" s="266"/>
      <c r="W7" s="266"/>
      <c r="X7" s="266"/>
      <c r="Y7" s="266"/>
      <c r="Z7" s="203"/>
      <c r="AA7" s="203"/>
      <c r="AB7" s="203"/>
      <c r="AC7" s="203"/>
      <c r="AD7" s="203"/>
    </row>
    <row r="8" spans="2:30" s="237" customFormat="1" ht="22.5" customHeight="1">
      <c r="B8" s="276"/>
      <c r="C8" s="320" t="s">
        <v>94</v>
      </c>
      <c r="D8" s="320"/>
      <c r="E8" s="270">
        <f>IF(E4*30%&gt;1500000,1500000,ROUNDDOWN(E4*30%,2))</f>
        <v>0</v>
      </c>
      <c r="F8" s="277"/>
      <c r="G8" s="278"/>
      <c r="H8" s="279"/>
      <c r="I8" s="279"/>
      <c r="J8" s="279"/>
      <c r="K8" s="279"/>
      <c r="L8" s="279"/>
      <c r="M8" s="280"/>
      <c r="N8" s="321"/>
      <c r="O8" s="321"/>
      <c r="P8" s="33"/>
      <c r="Q8" s="281"/>
      <c r="R8" s="266"/>
      <c r="S8" s="266"/>
      <c r="T8" s="266"/>
      <c r="U8" s="266"/>
      <c r="V8" s="266"/>
      <c r="W8" s="266"/>
      <c r="X8" s="266"/>
      <c r="Y8" s="266"/>
      <c r="Z8" s="203"/>
      <c r="AA8" s="203"/>
      <c r="AB8" s="203"/>
      <c r="AC8" s="203"/>
      <c r="AD8" s="203"/>
    </row>
    <row r="9" spans="2:30" s="237" customFormat="1" ht="22.5" customHeight="1">
      <c r="B9" s="276"/>
      <c r="C9" s="320" t="s">
        <v>95</v>
      </c>
      <c r="D9" s="330"/>
      <c r="E9" s="142">
        <f>E8</f>
        <v>0</v>
      </c>
      <c r="F9" s="282"/>
      <c r="G9" s="283" t="s">
        <v>93</v>
      </c>
      <c r="H9" s="279"/>
      <c r="I9" s="279"/>
      <c r="J9" s="279"/>
      <c r="K9" s="279"/>
      <c r="L9" s="279"/>
      <c r="M9" s="284"/>
      <c r="N9" s="285"/>
      <c r="O9" s="285"/>
      <c r="P9" s="33"/>
      <c r="Q9" s="281"/>
      <c r="R9" s="266"/>
      <c r="S9" s="266"/>
      <c r="T9" s="266"/>
      <c r="U9" s="266"/>
      <c r="V9" s="266"/>
      <c r="W9" s="266"/>
      <c r="X9" s="266"/>
      <c r="Y9" s="266"/>
      <c r="Z9" s="203"/>
      <c r="AA9" s="203"/>
      <c r="AB9" s="203"/>
      <c r="AC9" s="203"/>
      <c r="AD9" s="203"/>
    </row>
    <row r="10" spans="2:30" s="237" customFormat="1" ht="22.5" customHeight="1">
      <c r="B10" s="276"/>
      <c r="C10" s="320" t="s">
        <v>92</v>
      </c>
      <c r="D10" s="320"/>
      <c r="E10" s="286" t="str">
        <f>IF(Aprekiniem!B23=1,"Deminimis atbalsts","VGAR atbalsts")</f>
        <v>Deminimis atbalsts</v>
      </c>
      <c r="F10" s="282"/>
      <c r="G10" s="282"/>
      <c r="H10" s="279"/>
      <c r="I10" s="279"/>
      <c r="J10" s="279"/>
      <c r="K10" s="279"/>
      <c r="L10" s="279"/>
      <c r="M10" s="284"/>
      <c r="N10" s="285"/>
      <c r="O10" s="285"/>
      <c r="P10" s="33"/>
      <c r="Q10" s="281"/>
      <c r="R10" s="266"/>
      <c r="S10" s="266"/>
      <c r="T10" s="266"/>
      <c r="U10" s="266"/>
      <c r="V10" s="266"/>
      <c r="W10" s="266"/>
      <c r="X10" s="266"/>
      <c r="Y10" s="266"/>
      <c r="Z10" s="203"/>
      <c r="AA10" s="203"/>
      <c r="AB10" s="203"/>
      <c r="AC10" s="203"/>
      <c r="AD10" s="203"/>
    </row>
    <row r="11" ht="15" customHeight="1"/>
    <row r="12" spans="1:30" s="199" customFormat="1" ht="33.75" customHeight="1">
      <c r="A12" s="237"/>
      <c r="B12" s="332" t="str">
        <f>IF(Aprekiniem!B23=1,"Pieejamais de minimis atbalsta apmērs pieļauj atbalsta piešķiršanu kā de minimis atbalstu, tādēļ šī darba lapa NAV jāaizpilda- pārejiet uz darba lapu Finansējums!","Pieejamais de minimis atbalsta apmērs nepieļauj atbalsta piešķiršanu kā de minimis atbalstu. Atbalsts var tikt piešķirts kā VGAR atbalsts, ja projekts nav uzsākts pirms atbalsta pieteikuma iesniegšanas.")</f>
        <v>Pieejamais de minimis atbalsta apmērs pieļauj atbalsta piešķiršanu kā de minimis atbalstu, tādēļ šī darba lapa NAV jāaizpilda- pārejiet uz darba lapu Finansējums!</v>
      </c>
      <c r="C12" s="332"/>
      <c r="D12" s="332"/>
      <c r="E12" s="332"/>
      <c r="F12" s="332"/>
      <c r="G12" s="332"/>
      <c r="H12" s="332"/>
      <c r="I12" s="332"/>
      <c r="J12" s="332"/>
      <c r="K12" s="332"/>
      <c r="L12" s="332"/>
      <c r="M12" s="332"/>
      <c r="N12" s="332"/>
      <c r="O12" s="332"/>
      <c r="P12" s="33"/>
      <c r="Q12" s="281"/>
      <c r="R12" s="266"/>
      <c r="S12" s="266"/>
      <c r="T12" s="266"/>
      <c r="U12" s="266"/>
      <c r="V12" s="266"/>
      <c r="W12" s="266"/>
      <c r="X12" s="266"/>
      <c r="Y12" s="266"/>
      <c r="Z12" s="203"/>
      <c r="AA12" s="203"/>
      <c r="AB12" s="203"/>
      <c r="AC12" s="203"/>
      <c r="AD12" s="203"/>
    </row>
    <row r="13" spans="1:30" s="199" customFormat="1" ht="43.5" customHeight="1">
      <c r="A13" s="237"/>
      <c r="B13" s="333" t="str">
        <f>IF(AND(Aprekiniem!B23=0,Tāme!I50&gt;0),"Energoefektīvāku ražošanas iekārtu iegādei attiecināmās izmaksas nosaka, salīdzinot ieguldījuma izmaksas ar izmaksām hipotētiskajā scenārijā, kas rastos, ja atbalsts netiktu sniegts."&amp;" Darba lapas turpinājumā katrai izmaksu pozīcijai norādiet, kādēļ vēlaties veikt projekta tāmē paredzētos ieguldījumus, "&amp;"izvēloties vienu no zemāk aprakstītajiem scenārijiem:","")</f>
        <v/>
      </c>
      <c r="C13" s="333"/>
      <c r="D13" s="333"/>
      <c r="E13" s="333"/>
      <c r="F13" s="333"/>
      <c r="G13" s="333"/>
      <c r="H13" s="333"/>
      <c r="I13" s="333"/>
      <c r="J13" s="333"/>
      <c r="K13" s="333"/>
      <c r="L13" s="333"/>
      <c r="M13" s="333"/>
      <c r="N13" s="333"/>
      <c r="O13" s="333"/>
      <c r="P13" s="33"/>
      <c r="Q13" s="281"/>
      <c r="R13" s="266"/>
      <c r="S13" s="266"/>
      <c r="T13" s="266"/>
      <c r="U13" s="266"/>
      <c r="V13" s="266"/>
      <c r="W13" s="266"/>
      <c r="X13" s="266"/>
      <c r="Y13" s="266"/>
      <c r="Z13" s="203"/>
      <c r="AA13" s="203"/>
      <c r="AB13" s="203"/>
      <c r="AC13" s="203"/>
      <c r="AD13" s="203"/>
    </row>
    <row r="14" spans="1:17" ht="84.75" customHeight="1">
      <c r="A14" s="237"/>
      <c r="B14" s="293" t="s">
        <v>2</v>
      </c>
      <c r="C14" s="334" t="s">
        <v>163</v>
      </c>
      <c r="D14" s="334"/>
      <c r="E14" s="334"/>
      <c r="F14" s="334"/>
      <c r="G14" s="334"/>
      <c r="H14" s="334"/>
      <c r="I14" s="334"/>
      <c r="J14" s="334"/>
      <c r="K14" s="334"/>
      <c r="L14" s="334"/>
      <c r="M14" s="334"/>
      <c r="N14" s="334"/>
      <c r="O14" s="334"/>
      <c r="P14" s="33"/>
      <c r="Q14" s="281"/>
    </row>
    <row r="15" spans="1:17" ht="67.5" customHeight="1">
      <c r="A15" s="237"/>
      <c r="B15" s="294" t="s">
        <v>6</v>
      </c>
      <c r="C15" s="340" t="s">
        <v>164</v>
      </c>
      <c r="D15" s="340"/>
      <c r="E15" s="340"/>
      <c r="F15" s="340"/>
      <c r="G15" s="340"/>
      <c r="H15" s="340"/>
      <c r="I15" s="340"/>
      <c r="J15" s="340"/>
      <c r="K15" s="340"/>
      <c r="L15" s="340"/>
      <c r="M15" s="340"/>
      <c r="N15" s="340"/>
      <c r="O15" s="340"/>
      <c r="P15" s="33"/>
      <c r="Q15" s="281"/>
    </row>
    <row r="16" spans="1:17" ht="101.25" customHeight="1">
      <c r="A16" s="237"/>
      <c r="B16" s="293" t="s">
        <v>27</v>
      </c>
      <c r="C16" s="334" t="s">
        <v>165</v>
      </c>
      <c r="D16" s="334"/>
      <c r="E16" s="334"/>
      <c r="F16" s="334"/>
      <c r="G16" s="334"/>
      <c r="H16" s="334"/>
      <c r="I16" s="334"/>
      <c r="J16" s="334"/>
      <c r="K16" s="334"/>
      <c r="L16" s="334"/>
      <c r="M16" s="334"/>
      <c r="N16" s="334"/>
      <c r="O16" s="334"/>
      <c r="P16" s="33"/>
      <c r="Q16" s="281"/>
    </row>
    <row r="17" spans="1:17" ht="74.25" customHeight="1">
      <c r="A17" s="237"/>
      <c r="B17" s="295">
        <v>0</v>
      </c>
      <c r="C17" s="331" t="s">
        <v>166</v>
      </c>
      <c r="D17" s="331"/>
      <c r="E17" s="331"/>
      <c r="F17" s="331"/>
      <c r="G17" s="331"/>
      <c r="H17" s="331"/>
      <c r="I17" s="331"/>
      <c r="J17" s="331"/>
      <c r="K17" s="331"/>
      <c r="L17" s="331"/>
      <c r="M17" s="331"/>
      <c r="N17" s="331"/>
      <c r="O17" s="331"/>
      <c r="P17" s="33"/>
      <c r="Q17" s="281"/>
    </row>
    <row r="18" spans="1:18" s="241" customFormat="1" ht="32.25" customHeight="1">
      <c r="A18" s="237"/>
      <c r="B18" s="335"/>
      <c r="C18" s="335" t="s">
        <v>117</v>
      </c>
      <c r="D18" s="336"/>
      <c r="E18" s="335" t="s">
        <v>72</v>
      </c>
      <c r="F18" s="217"/>
      <c r="G18" s="335" t="s">
        <v>162</v>
      </c>
      <c r="H18" s="324" t="s">
        <v>160</v>
      </c>
      <c r="I18" s="325"/>
      <c r="J18" s="325"/>
      <c r="K18" s="326"/>
      <c r="L18" s="335" t="s">
        <v>118</v>
      </c>
      <c r="M18" s="324" t="s">
        <v>161</v>
      </c>
      <c r="N18" s="335" t="s">
        <v>42</v>
      </c>
      <c r="O18" s="335" t="s">
        <v>68</v>
      </c>
      <c r="P18" s="33"/>
      <c r="Q18" s="281"/>
      <c r="R18" s="238"/>
    </row>
    <row r="19" spans="2:16" s="287" customFormat="1" ht="39.75" customHeight="1">
      <c r="B19" s="335"/>
      <c r="C19" s="335"/>
      <c r="D19" s="336"/>
      <c r="E19" s="335"/>
      <c r="F19" s="217"/>
      <c r="G19" s="335"/>
      <c r="H19" s="327"/>
      <c r="I19" s="328"/>
      <c r="J19" s="328"/>
      <c r="K19" s="329"/>
      <c r="L19" s="339"/>
      <c r="M19" s="324"/>
      <c r="N19" s="335"/>
      <c r="O19" s="335"/>
      <c r="P19" s="33"/>
    </row>
    <row r="20" spans="2:16" ht="16.5" customHeight="1">
      <c r="B20" s="218" t="str">
        <f>IF(Aprekiniem!$B$23=1,"",IF(Tāme!B35="","",Tāme!B35))</f>
        <v/>
      </c>
      <c r="C20" s="322" t="str">
        <f>IF(Aprekiniem!$B$23=1,"",IF(Tāme!D35="","",Tāme!D35))</f>
        <v/>
      </c>
      <c r="D20" s="323"/>
      <c r="E20" s="219" t="str">
        <f>IF(Aprekiniem!$B$23=1,"",IF(Tāme!I35="","",Tāme!I35))</f>
        <v/>
      </c>
      <c r="F20" s="220"/>
      <c r="G20" s="196"/>
      <c r="H20" s="337"/>
      <c r="I20" s="338"/>
      <c r="J20" s="338"/>
      <c r="K20" s="338"/>
      <c r="L20" s="197"/>
      <c r="M20" s="198"/>
      <c r="N20" s="221" t="str">
        <f>IF(E20="","",IF(G20="A",E20-L20,IF(G20="O",E20,IF(G20="C",E20-(L20*(1/((1+Aprekiniem!$F$10)^M20))),IF(G20="B",IF(E20-(E20*(1/((1+Aprekiniem!$F$10)^M20)))&lt;0,0,(E20-(E20*(1/((1+Aprekiniem!$F$10)^M20))))),"")))))</f>
        <v/>
      </c>
      <c r="O20" s="222" t="str">
        <f>_xlfn.IFERROR(E20-N20,"")</f>
        <v/>
      </c>
      <c r="P20" s="34"/>
    </row>
    <row r="21" spans="2:16" ht="16.5" customHeight="1" collapsed="1">
      <c r="B21" s="218" t="str">
        <f>IF(Aprekiniem!$B$23=1,"",IF(Tāme!B36="","",Tāme!B36))</f>
        <v/>
      </c>
      <c r="C21" s="322" t="str">
        <f>IF(Aprekiniem!$B$23=1,"",IF(Tāme!D36="","",Tāme!D36))</f>
        <v/>
      </c>
      <c r="D21" s="323"/>
      <c r="E21" s="219" t="str">
        <f>IF(Aprekiniem!$B$23=1,"",IF(Tāme!I36="","",Tāme!I36))</f>
        <v/>
      </c>
      <c r="F21" s="220"/>
      <c r="G21" s="196"/>
      <c r="H21" s="337"/>
      <c r="I21" s="338"/>
      <c r="J21" s="338"/>
      <c r="K21" s="338"/>
      <c r="L21" s="197"/>
      <c r="M21" s="198"/>
      <c r="N21" s="221" t="str">
        <f>IF(E21="","",IF(G21="A",E21-L21,IF(G21="O",E21,IF(G21="C",E21-(L21*(1/((1+Aprekiniem!$F$10)^M21))),IF(G21="B",IF(E21-(E21*(1/((1+Aprekiniem!$F$10)^M21)))&lt;0,0,(E21-(E21*(1/((1+Aprekiniem!$F$10)^M21))))),"")))))</f>
        <v/>
      </c>
      <c r="O21" s="222" t="str">
        <f>_xlfn.IFERROR(E21-N21,"")</f>
        <v/>
      </c>
      <c r="P21" s="34"/>
    </row>
    <row r="22" spans="2:16" ht="16.5" customHeight="1">
      <c r="B22" s="218" t="str">
        <f>IF(Aprekiniem!$B$23=1,"",IF(Tāme!B37="","",Tāme!B37))</f>
        <v/>
      </c>
      <c r="C22" s="322" t="str">
        <f>IF(Aprekiniem!$B$23=1,"",IF(Tāme!D37="","",Tāme!D37))</f>
        <v/>
      </c>
      <c r="D22" s="323"/>
      <c r="E22" s="219" t="str">
        <f>IF(Aprekiniem!$B$23=1,"",IF(Tāme!I37="","",Tāme!I37))</f>
        <v/>
      </c>
      <c r="F22" s="220"/>
      <c r="G22" s="196"/>
      <c r="H22" s="337"/>
      <c r="I22" s="338"/>
      <c r="J22" s="338"/>
      <c r="K22" s="338"/>
      <c r="L22" s="197"/>
      <c r="M22" s="198"/>
      <c r="N22" s="221" t="str">
        <f>IF(E22="","",IF(G22="A",E22-L22,IF(G22="O",E22,IF(G22="C",E22-(L22*(1/((1+Aprekiniem!$F$10)^M22))),IF(G22="B",IF(E22-(E22*(1/((1+Aprekiniem!$F$10)^M22)))&lt;0,0,(E22-(E22*(1/((1+Aprekiniem!$F$10)^M22))))),"")))))</f>
        <v/>
      </c>
      <c r="O22" s="222" t="str">
        <f aca="true" t="shared" si="0" ref="O22:O34">_xlfn.IFERROR(E22-N22,"")</f>
        <v/>
      </c>
      <c r="P22" s="34"/>
    </row>
    <row r="23" spans="2:16" ht="16.5" customHeight="1">
      <c r="B23" s="218" t="str">
        <f>IF(Aprekiniem!$B$23=1,"",IF(Tāme!B38="","",Tāme!B38))</f>
        <v/>
      </c>
      <c r="C23" s="322" t="str">
        <f>IF(Aprekiniem!$B$23=1,"",IF(Tāme!D38="","",Tāme!D38))</f>
        <v/>
      </c>
      <c r="D23" s="323"/>
      <c r="E23" s="219" t="str">
        <f>IF(Aprekiniem!$B$23=1,"",IF(Tāme!I38="","",Tāme!I38))</f>
        <v/>
      </c>
      <c r="F23" s="220"/>
      <c r="G23" s="196"/>
      <c r="H23" s="337"/>
      <c r="I23" s="338"/>
      <c r="J23" s="338"/>
      <c r="K23" s="338"/>
      <c r="L23" s="197"/>
      <c r="M23" s="198"/>
      <c r="N23" s="221" t="str">
        <f>IF(E23="","",IF(G23="A",E23-L23,IF(G23="O",E23,IF(G23="C",E23-(L23*(1/((1+Aprekiniem!$F$10)^M23))),IF(G23="B",IF(E23-(E23*(1/((1+Aprekiniem!$F$10)^M23)))&lt;0,0,(E23-(E23*(1/((1+Aprekiniem!$F$10)^M23))))),"")))))</f>
        <v/>
      </c>
      <c r="O23" s="222" t="str">
        <f t="shared" si="0"/>
        <v/>
      </c>
      <c r="P23" s="34"/>
    </row>
    <row r="24" spans="2:16" ht="16.5" customHeight="1">
      <c r="B24" s="218" t="str">
        <f>IF(Aprekiniem!$B$23=1,"",IF(Tāme!B39="","",Tāme!B39))</f>
        <v/>
      </c>
      <c r="C24" s="322" t="str">
        <f>IF(Aprekiniem!$B$23=1,"",IF(Tāme!D39="","",Tāme!D39))</f>
        <v/>
      </c>
      <c r="D24" s="323"/>
      <c r="E24" s="219" t="str">
        <f>IF(Aprekiniem!$B$23=1,"",IF(Tāme!I39="","",Tāme!I39))</f>
        <v/>
      </c>
      <c r="F24" s="220"/>
      <c r="G24" s="196"/>
      <c r="H24" s="337"/>
      <c r="I24" s="338"/>
      <c r="J24" s="338"/>
      <c r="K24" s="338"/>
      <c r="L24" s="197"/>
      <c r="M24" s="198"/>
      <c r="N24" s="221" t="str">
        <f>IF(E24="","",IF(G24="A",E24-L24,IF(G24="O",E24,IF(G24="C",E24-(L24*(1/((1+Aprekiniem!$F$10)^M24))),IF(G24="B",IF(E24-(E24*(1/((1+Aprekiniem!$F$10)^M24)))&lt;0,0,(E24-(E24*(1/((1+Aprekiniem!$F$10)^M24))))),"")))))</f>
        <v/>
      </c>
      <c r="O24" s="222" t="str">
        <f t="shared" si="0"/>
        <v/>
      </c>
      <c r="P24" s="34"/>
    </row>
    <row r="25" spans="2:16" ht="16.5" customHeight="1">
      <c r="B25" s="218" t="str">
        <f>IF(Aprekiniem!$B$23=1,"",IF(Tāme!B40="","",Tāme!B40))</f>
        <v/>
      </c>
      <c r="C25" s="322" t="str">
        <f>IF(Aprekiniem!$B$23=1,"",IF(Tāme!D40="","",Tāme!D40))</f>
        <v/>
      </c>
      <c r="D25" s="323"/>
      <c r="E25" s="219" t="str">
        <f>IF(Aprekiniem!$B$23=1,"",IF(Tāme!I40="","",Tāme!I40))</f>
        <v/>
      </c>
      <c r="F25" s="220"/>
      <c r="G25" s="196"/>
      <c r="H25" s="337"/>
      <c r="I25" s="338"/>
      <c r="J25" s="338"/>
      <c r="K25" s="338"/>
      <c r="L25" s="197"/>
      <c r="M25" s="198"/>
      <c r="N25" s="221" t="str">
        <f>IF(E25="","",IF(G25="A",E25-L25,IF(G25="O",E25,IF(G25="C",E25-(L25*(1/((1+Aprekiniem!$F$10)^M25))),IF(G25="B",IF(E25-(E25*(1/((1+Aprekiniem!$F$10)^M25)))&lt;0,0,(E25-(E25*(1/((1+Aprekiniem!$F$10)^M25))))),"")))))</f>
        <v/>
      </c>
      <c r="O25" s="222" t="str">
        <f t="shared" si="0"/>
        <v/>
      </c>
      <c r="P25" s="34"/>
    </row>
    <row r="26" spans="2:16" ht="16.5" customHeight="1">
      <c r="B26" s="218" t="str">
        <f>IF(Aprekiniem!$B$23=1,"",IF(Tāme!B41="","",Tāme!B41))</f>
        <v/>
      </c>
      <c r="C26" s="322" t="str">
        <f>IF(Aprekiniem!$B$23=1,"",IF(Tāme!D41="","",Tāme!D41))</f>
        <v/>
      </c>
      <c r="D26" s="323"/>
      <c r="E26" s="219" t="str">
        <f>IF(Aprekiniem!$B$23=1,"",IF(Tāme!I41="","",Tāme!I41))</f>
        <v/>
      </c>
      <c r="F26" s="220"/>
      <c r="G26" s="196"/>
      <c r="H26" s="337"/>
      <c r="I26" s="338"/>
      <c r="J26" s="338"/>
      <c r="K26" s="338"/>
      <c r="L26" s="197"/>
      <c r="M26" s="198"/>
      <c r="N26" s="221" t="str">
        <f>IF(E26="","",IF(G26="A",E26-L26,IF(G26="O",E26,IF(G26="C",E26-(L26*(1/((1+Aprekiniem!$F$10)^M26))),IF(G26="B",IF(E26-(E26*(1/((1+Aprekiniem!$F$10)^M26)))&lt;0,0,(E26-(E26*(1/((1+Aprekiniem!$F$10)^M26))))),"")))))</f>
        <v/>
      </c>
      <c r="O26" s="222" t="str">
        <f t="shared" si="0"/>
        <v/>
      </c>
      <c r="P26" s="34"/>
    </row>
    <row r="27" spans="2:16" ht="16.5" customHeight="1">
      <c r="B27" s="218" t="str">
        <f>IF(Aprekiniem!$B$23=1,"",IF(Tāme!B42="","",Tāme!B42))</f>
        <v/>
      </c>
      <c r="C27" s="322" t="str">
        <f>IF(Aprekiniem!$B$23=1,"",IF(Tāme!D42="","",Tāme!D42))</f>
        <v/>
      </c>
      <c r="D27" s="323"/>
      <c r="E27" s="219" t="str">
        <f>IF(Aprekiniem!$B$23=1,"",IF(Tāme!I42="","",Tāme!I42))</f>
        <v/>
      </c>
      <c r="F27" s="220"/>
      <c r="G27" s="196"/>
      <c r="H27" s="337"/>
      <c r="I27" s="338"/>
      <c r="J27" s="338"/>
      <c r="K27" s="338"/>
      <c r="L27" s="197"/>
      <c r="M27" s="198"/>
      <c r="N27" s="221" t="str">
        <f>IF(E27="","",IF(G27="A",E27-L27,IF(G27="O",E27,IF(G27="C",E27-(L27*(1/((1+Aprekiniem!$F$10)^M27))),IF(G27="B",IF(E27-(E27*(1/((1+Aprekiniem!$F$10)^M27)))&lt;0,0,(E27-(E27*(1/((1+Aprekiniem!$F$10)^M27))))),"")))))</f>
        <v/>
      </c>
      <c r="O27" s="222" t="str">
        <f t="shared" si="0"/>
        <v/>
      </c>
      <c r="P27" s="34"/>
    </row>
    <row r="28" spans="2:16" ht="16.5" customHeight="1">
      <c r="B28" s="218" t="str">
        <f>IF(Aprekiniem!$B$23=1,"",IF(Tāme!B43="","",Tāme!B43))</f>
        <v/>
      </c>
      <c r="C28" s="322" t="str">
        <f>IF(Aprekiniem!$B$23=1,"",IF(Tāme!D43="","",Tāme!D43))</f>
        <v/>
      </c>
      <c r="D28" s="323"/>
      <c r="E28" s="219" t="str">
        <f>IF(Aprekiniem!$B$23=1,"",IF(Tāme!I43="","",Tāme!I43))</f>
        <v/>
      </c>
      <c r="F28" s="220"/>
      <c r="G28" s="196"/>
      <c r="H28" s="337"/>
      <c r="I28" s="338"/>
      <c r="J28" s="338"/>
      <c r="K28" s="338"/>
      <c r="L28" s="197"/>
      <c r="M28" s="198"/>
      <c r="N28" s="221" t="str">
        <f>IF(E28="","",IF(G28="A",E28-L28,IF(G28="O",E28,IF(G28="C",E28-(L28*(1/((1+Aprekiniem!$F$10)^M28))),IF(G28="B",IF(E28-(E28*(1/((1+Aprekiniem!$F$10)^M28)))&lt;0,0,(E28-(E28*(1/((1+Aprekiniem!$F$10)^M28))))),"")))))</f>
        <v/>
      </c>
      <c r="O28" s="222" t="str">
        <f t="shared" si="0"/>
        <v/>
      </c>
      <c r="P28" s="34"/>
    </row>
    <row r="29" spans="2:16" ht="16.5" customHeight="1">
      <c r="B29" s="218" t="str">
        <f>IF(Aprekiniem!$B$23=1,"",IF(Tāme!B44="","",Tāme!B44))</f>
        <v/>
      </c>
      <c r="C29" s="322" t="str">
        <f>IF(Aprekiniem!$B$23=1,"",IF(Tāme!D44="","",Tāme!D44))</f>
        <v/>
      </c>
      <c r="D29" s="323"/>
      <c r="E29" s="219" t="str">
        <f>IF(Aprekiniem!$B$23=1,"",IF(Tāme!I44="","",Tāme!I44))</f>
        <v/>
      </c>
      <c r="F29" s="220"/>
      <c r="G29" s="196"/>
      <c r="H29" s="337"/>
      <c r="I29" s="338"/>
      <c r="J29" s="338"/>
      <c r="K29" s="338"/>
      <c r="L29" s="197"/>
      <c r="M29" s="198"/>
      <c r="N29" s="221" t="str">
        <f>IF(E29="","",IF(G29="A",E29-L29,IF(G29="O",E29,IF(G29="C",E29-(L29*(1/((1+Aprekiniem!$F$10)^M29))),IF(G29="B",IF(E29-(E29*(1/((1+Aprekiniem!$F$10)^M29)))&lt;0,0,(E29-(E29*(1/((1+Aprekiniem!$F$10)^M29))))),"")))))</f>
        <v/>
      </c>
      <c r="O29" s="222" t="str">
        <f t="shared" si="0"/>
        <v/>
      </c>
      <c r="P29" s="34"/>
    </row>
    <row r="30" spans="2:16" ht="16.5" customHeight="1">
      <c r="B30" s="218" t="str">
        <f>IF(Aprekiniem!$B$23=1,"",IF(Tāme!B45="","",Tāme!B45))</f>
        <v/>
      </c>
      <c r="C30" s="322" t="str">
        <f>IF(Aprekiniem!$B$23=1,"",IF(Tāme!D45="","",Tāme!D45))</f>
        <v/>
      </c>
      <c r="D30" s="323"/>
      <c r="E30" s="219" t="str">
        <f>IF(Aprekiniem!$B$23=1,"",IF(Tāme!I45="","",Tāme!I45))</f>
        <v/>
      </c>
      <c r="F30" s="220"/>
      <c r="G30" s="196"/>
      <c r="H30" s="337"/>
      <c r="I30" s="338"/>
      <c r="J30" s="338"/>
      <c r="K30" s="338"/>
      <c r="L30" s="197"/>
      <c r="M30" s="198"/>
      <c r="N30" s="221" t="str">
        <f>IF(E30="","",IF(G30="A",E30-L30,IF(G30="O",E30,IF(G30="C",E30-(L30*(1/((1+Aprekiniem!$F$10)^M30))),IF(G30="B",IF(E30-(E30*(1/((1+Aprekiniem!$F$10)^M30)))&lt;0,0,(E30-(E30*(1/((1+Aprekiniem!$F$10)^M30))))),"")))))</f>
        <v/>
      </c>
      <c r="O30" s="222" t="str">
        <f t="shared" si="0"/>
        <v/>
      </c>
      <c r="P30" s="34"/>
    </row>
    <row r="31" spans="2:16" ht="16.5" customHeight="1">
      <c r="B31" s="218" t="str">
        <f>IF(Aprekiniem!$B$23=1,"",IF(Tāme!B46="","",Tāme!B46))</f>
        <v/>
      </c>
      <c r="C31" s="322" t="str">
        <f>IF(Aprekiniem!$B$23=1,"",IF(Tāme!D46="","",Tāme!D46))</f>
        <v/>
      </c>
      <c r="D31" s="323"/>
      <c r="E31" s="219" t="str">
        <f>IF(Aprekiniem!$B$23=1,"",IF(Tāme!I46="","",Tāme!I46))</f>
        <v/>
      </c>
      <c r="F31" s="220"/>
      <c r="G31" s="196"/>
      <c r="H31" s="337"/>
      <c r="I31" s="338"/>
      <c r="J31" s="338"/>
      <c r="K31" s="338"/>
      <c r="L31" s="197"/>
      <c r="M31" s="198"/>
      <c r="N31" s="221" t="str">
        <f>IF(E31="","",IF(G31="A",E31-L31,IF(G31="O",E31,IF(G31="C",E31-(L31*(1/((1+Aprekiniem!$F$10)^M31))),IF(G31="B",IF(E31-(E31*(1/((1+Aprekiniem!$F$10)^M31)))&lt;0,0,(E31-(E31*(1/((1+Aprekiniem!$F$10)^M31))))),"")))))</f>
        <v/>
      </c>
      <c r="O31" s="222" t="str">
        <f t="shared" si="0"/>
        <v/>
      </c>
      <c r="P31" s="34"/>
    </row>
    <row r="32" spans="2:16" ht="16.5" customHeight="1">
      <c r="B32" s="218" t="str">
        <f>IF(Aprekiniem!$B$23=1,"",IF(Tāme!B47="","",Tāme!B47))</f>
        <v/>
      </c>
      <c r="C32" s="322" t="str">
        <f>IF(Aprekiniem!$B$23=1,"",IF(Tāme!D47="","",Tāme!D47))</f>
        <v/>
      </c>
      <c r="D32" s="323"/>
      <c r="E32" s="219" t="str">
        <f>IF(Aprekiniem!$B$23=1,"",IF(Tāme!I47="","",Tāme!I47))</f>
        <v/>
      </c>
      <c r="F32" s="220"/>
      <c r="G32" s="196"/>
      <c r="H32" s="337"/>
      <c r="I32" s="338"/>
      <c r="J32" s="338"/>
      <c r="K32" s="338"/>
      <c r="L32" s="197"/>
      <c r="M32" s="198"/>
      <c r="N32" s="221" t="str">
        <f>IF(E32="","",IF(G32="A",E32-L32,IF(G32="O",E32,IF(G32="C",E32-(L32*(1/((1+Aprekiniem!$F$10)^M32))),IF(G32="B",IF(E32-(E32*(1/((1+Aprekiniem!$F$10)^M32)))&lt;0,0,(E32-(E32*(1/((1+Aprekiniem!$F$10)^M32))))),"")))))</f>
        <v/>
      </c>
      <c r="O32" s="222" t="str">
        <f t="shared" si="0"/>
        <v/>
      </c>
      <c r="P32" s="34"/>
    </row>
    <row r="33" spans="2:16" ht="16.5" customHeight="1">
      <c r="B33" s="218" t="str">
        <f>IF(Aprekiniem!$B$23=1,"",IF(Tāme!B48="","",Tāme!B48))</f>
        <v/>
      </c>
      <c r="C33" s="322" t="str">
        <f>IF(Aprekiniem!$B$23=1,"",IF(Tāme!D48="","",Tāme!D48))</f>
        <v/>
      </c>
      <c r="D33" s="323"/>
      <c r="E33" s="219" t="str">
        <f>IF(Aprekiniem!$B$23=1,"",IF(Tāme!I48="","",Tāme!I48))</f>
        <v/>
      </c>
      <c r="F33" s="220"/>
      <c r="G33" s="196"/>
      <c r="H33" s="337"/>
      <c r="I33" s="338"/>
      <c r="J33" s="338"/>
      <c r="K33" s="338"/>
      <c r="L33" s="197"/>
      <c r="M33" s="198"/>
      <c r="N33" s="221" t="str">
        <f>IF(E33="","",IF(G33="A",E33-L33,IF(G33="O",E33,IF(G33="C",E33-(L33*(1/((1+Aprekiniem!$F$10)^M33))),IF(G33="B",IF(E33-(E33*(1/((1+Aprekiniem!$F$10)^M33)))&lt;0,0,(E33-(E33*(1/((1+Aprekiniem!$F$10)^M33))))),"")))))</f>
        <v/>
      </c>
      <c r="O33" s="222" t="str">
        <f t="shared" si="0"/>
        <v/>
      </c>
      <c r="P33" s="34"/>
    </row>
    <row r="34" spans="2:16" ht="16.5" customHeight="1">
      <c r="B34" s="218" t="str">
        <f>IF(Aprekiniem!$B$23=1,"",IF(Tāme!B49="","",Tāme!B49))</f>
        <v/>
      </c>
      <c r="C34" s="322" t="str">
        <f>IF(Aprekiniem!$B$23=1,"",IF(Tāme!D49="","",Tāme!D49))</f>
        <v/>
      </c>
      <c r="D34" s="323"/>
      <c r="E34" s="219" t="str">
        <f>IF(Aprekiniem!$B$23=1,"",IF(Tāme!I49="","",Tāme!I49))</f>
        <v/>
      </c>
      <c r="F34" s="220"/>
      <c r="G34" s="196"/>
      <c r="H34" s="337"/>
      <c r="I34" s="338"/>
      <c r="J34" s="338"/>
      <c r="K34" s="338"/>
      <c r="L34" s="197"/>
      <c r="M34" s="198"/>
      <c r="N34" s="221" t="str">
        <f>IF(E34="","",IF(G34="A",E34-L34,IF(G34="O",E34,IF(G34="C",E34-(L34*(1/((1+Aprekiniem!$F$10)^M34))),IF(G34="B",IF(E34-(E34*(1/((1+Aprekiniem!$F$10)^M34)))&lt;0,0,(E34-(E34*(1/((1+Aprekiniem!$F$10)^M34))))),"")))))</f>
        <v/>
      </c>
      <c r="O34" s="222" t="str">
        <f t="shared" si="0"/>
        <v/>
      </c>
      <c r="P34" s="34"/>
    </row>
    <row r="35" spans="2:16" ht="18" customHeight="1">
      <c r="B35" s="223"/>
      <c r="C35" s="224"/>
      <c r="D35" s="224"/>
      <c r="E35" s="225"/>
      <c r="F35" s="226"/>
      <c r="G35" s="226"/>
      <c r="H35" s="226"/>
      <c r="I35" s="226"/>
      <c r="J35" s="226"/>
      <c r="K35" s="226"/>
      <c r="L35" s="226"/>
      <c r="M35" s="288"/>
      <c r="N35" s="227">
        <f>SUM(N20:N34)</f>
        <v>0</v>
      </c>
      <c r="O35" s="227">
        <f>SUM(O20:O34)</f>
        <v>0</v>
      </c>
      <c r="P35" s="34"/>
    </row>
    <row r="36" spans="2:13" ht="12.75" customHeight="1">
      <c r="B36" s="226"/>
      <c r="C36" s="226"/>
      <c r="D36" s="226"/>
      <c r="E36" s="226"/>
      <c r="F36" s="226"/>
      <c r="G36" s="226"/>
      <c r="H36" s="226"/>
      <c r="I36" s="226"/>
      <c r="J36" s="226"/>
      <c r="K36" s="226"/>
      <c r="L36" s="226"/>
      <c r="M36" s="288"/>
    </row>
    <row r="37" spans="2:30" s="237" customFormat="1" ht="22.5" customHeight="1">
      <c r="B37" s="341" t="s">
        <v>120</v>
      </c>
      <c r="C37" s="341"/>
      <c r="D37" s="341"/>
      <c r="E37" s="289">
        <f>ROUNDDOWN(IF(Aprekiniem!$B$23=1,E9,IF((_xlfn.XLOOKUP(Tāme!E6,Aprekiniem!$A$4:$A$6,Aprekiniem!C$4:C$6))*(N35+Tāme!I29)&gt;E9,E9,_xlfn.XLOOKUP(Tāme!E6,Aprekiniem!$A$4:$A$6,Aprekiniem!C$4:C$6)*(N35+Tāme!I29))),2)</f>
        <v>0</v>
      </c>
      <c r="F37" s="282"/>
      <c r="G37" s="282"/>
      <c r="H37" s="290"/>
      <c r="I37" s="291"/>
      <c r="J37" s="291"/>
      <c r="K37" s="291"/>
      <c r="L37" s="292"/>
      <c r="M37" s="284"/>
      <c r="N37" s="285"/>
      <c r="O37" s="285"/>
      <c r="P37" s="33"/>
      <c r="Q37" s="281"/>
      <c r="R37" s="266"/>
      <c r="S37" s="266"/>
      <c r="T37" s="266"/>
      <c r="U37" s="266"/>
      <c r="V37" s="266"/>
      <c r="W37" s="266"/>
      <c r="X37" s="266"/>
      <c r="Y37" s="266"/>
      <c r="Z37" s="203"/>
      <c r="AA37" s="203"/>
      <c r="AB37" s="203"/>
      <c r="AC37" s="203"/>
      <c r="AD37" s="203"/>
    </row>
    <row r="38" ht="15"/>
    <row r="39" spans="1:30" s="35" customFormat="1" ht="15" hidden="1">
      <c r="A39" s="149"/>
      <c r="B39" s="149"/>
      <c r="C39" s="149"/>
      <c r="D39" s="149"/>
      <c r="E39" s="149"/>
      <c r="F39" s="149"/>
      <c r="G39" s="149"/>
      <c r="H39" s="149"/>
      <c r="I39" s="149"/>
      <c r="J39" s="149"/>
      <c r="K39" s="149"/>
      <c r="L39" s="149"/>
      <c r="M39" s="149"/>
      <c r="N39" s="274"/>
      <c r="O39" s="274"/>
      <c r="Q39" s="149"/>
      <c r="R39" s="149"/>
      <c r="S39" s="149"/>
      <c r="T39" s="149"/>
      <c r="U39" s="149"/>
      <c r="V39" s="149"/>
      <c r="W39" s="149"/>
      <c r="X39" s="149"/>
      <c r="Y39" s="149"/>
      <c r="Z39" s="149"/>
      <c r="AA39" s="149"/>
      <c r="AB39" s="149"/>
      <c r="AC39" s="149"/>
      <c r="AD39" s="149"/>
    </row>
    <row r="40" spans="1:30" s="35" customFormat="1" ht="15" hidden="1">
      <c r="A40" s="149"/>
      <c r="B40" s="149"/>
      <c r="C40" s="149"/>
      <c r="D40" s="149"/>
      <c r="E40" s="149"/>
      <c r="F40" s="149"/>
      <c r="G40" s="149"/>
      <c r="H40" s="149"/>
      <c r="I40" s="149"/>
      <c r="J40" s="149"/>
      <c r="K40" s="149"/>
      <c r="L40" s="149"/>
      <c r="M40" s="149"/>
      <c r="N40" s="274"/>
      <c r="O40" s="274"/>
      <c r="Q40" s="149"/>
      <c r="R40" s="149"/>
      <c r="S40" s="149"/>
      <c r="T40" s="149"/>
      <c r="U40" s="149"/>
      <c r="V40" s="149"/>
      <c r="W40" s="149"/>
      <c r="X40" s="149"/>
      <c r="Y40" s="149"/>
      <c r="Z40" s="149"/>
      <c r="AA40" s="149"/>
      <c r="AB40" s="149"/>
      <c r="AC40" s="149"/>
      <c r="AD40" s="149"/>
    </row>
    <row r="41" spans="1:30" s="35" customFormat="1" ht="15" hidden="1">
      <c r="A41" s="149"/>
      <c r="B41" s="149" t="str">
        <f>Tāme!B70</f>
        <v>6.versija</v>
      </c>
      <c r="C41" s="149"/>
      <c r="D41" s="149"/>
      <c r="E41" s="149"/>
      <c r="F41" s="149"/>
      <c r="G41" s="149"/>
      <c r="H41" s="149"/>
      <c r="I41" s="149"/>
      <c r="J41" s="149"/>
      <c r="K41" s="149"/>
      <c r="L41" s="149"/>
      <c r="M41" s="149"/>
      <c r="N41" s="274"/>
      <c r="O41" s="274"/>
      <c r="Q41" s="149"/>
      <c r="R41" s="149"/>
      <c r="S41" s="149"/>
      <c r="T41" s="149"/>
      <c r="U41" s="149"/>
      <c r="V41" s="149"/>
      <c r="W41" s="149"/>
      <c r="X41" s="149"/>
      <c r="Y41" s="149"/>
      <c r="Z41" s="149"/>
      <c r="AA41" s="149"/>
      <c r="AB41" s="149"/>
      <c r="AC41" s="149"/>
      <c r="AD41" s="149"/>
    </row>
    <row r="42" spans="1:30" s="35" customFormat="1" ht="15" hidden="1">
      <c r="A42" s="149"/>
      <c r="B42" s="149"/>
      <c r="C42" s="149"/>
      <c r="D42" s="149"/>
      <c r="E42" s="149"/>
      <c r="F42" s="149"/>
      <c r="G42" s="149"/>
      <c r="H42" s="149"/>
      <c r="I42" s="149"/>
      <c r="J42" s="149"/>
      <c r="K42" s="149"/>
      <c r="L42" s="149"/>
      <c r="M42" s="149"/>
      <c r="N42" s="274"/>
      <c r="O42" s="274"/>
      <c r="Q42" s="149"/>
      <c r="R42" s="149"/>
      <c r="S42" s="149"/>
      <c r="T42" s="149"/>
      <c r="U42" s="149"/>
      <c r="V42" s="149"/>
      <c r="W42" s="149"/>
      <c r="X42" s="149"/>
      <c r="Y42" s="149"/>
      <c r="Z42" s="149"/>
      <c r="AA42" s="149"/>
      <c r="AB42" s="149"/>
      <c r="AC42" s="149"/>
      <c r="AD42" s="149"/>
    </row>
    <row r="43" spans="1:30" s="35" customFormat="1" ht="15" hidden="1">
      <c r="A43" s="149"/>
      <c r="B43" s="149"/>
      <c r="C43" s="149"/>
      <c r="D43" s="149"/>
      <c r="E43" s="149"/>
      <c r="F43" s="149"/>
      <c r="G43" s="149"/>
      <c r="H43" s="149"/>
      <c r="I43" s="149"/>
      <c r="J43" s="149"/>
      <c r="K43" s="149"/>
      <c r="L43" s="149"/>
      <c r="M43" s="149"/>
      <c r="N43" s="274"/>
      <c r="O43" s="274"/>
      <c r="Q43" s="149"/>
      <c r="R43" s="149"/>
      <c r="S43" s="149"/>
      <c r="T43" s="149"/>
      <c r="U43" s="149"/>
      <c r="V43" s="149"/>
      <c r="W43" s="149"/>
      <c r="X43" s="149"/>
      <c r="Y43" s="149"/>
      <c r="Z43" s="149"/>
      <c r="AA43" s="149"/>
      <c r="AB43" s="149"/>
      <c r="AC43" s="149"/>
      <c r="AD43" s="149"/>
    </row>
    <row r="44" spans="1:30" s="35" customFormat="1" ht="15" hidden="1">
      <c r="A44" s="149"/>
      <c r="B44" s="149"/>
      <c r="C44" s="149"/>
      <c r="D44" s="149"/>
      <c r="E44" s="149"/>
      <c r="F44" s="149"/>
      <c r="G44" s="149"/>
      <c r="H44" s="149"/>
      <c r="I44" s="149"/>
      <c r="J44" s="149"/>
      <c r="K44" s="149"/>
      <c r="L44" s="149"/>
      <c r="M44" s="149"/>
      <c r="N44" s="274"/>
      <c r="O44" s="274"/>
      <c r="Q44" s="149"/>
      <c r="R44" s="149"/>
      <c r="S44" s="149"/>
      <c r="T44" s="149"/>
      <c r="U44" s="149"/>
      <c r="V44" s="149"/>
      <c r="W44" s="149"/>
      <c r="X44" s="149"/>
      <c r="Y44" s="149"/>
      <c r="Z44" s="149"/>
      <c r="AA44" s="149"/>
      <c r="AB44" s="149"/>
      <c r="AC44" s="149"/>
      <c r="AD44" s="149"/>
    </row>
    <row r="45" spans="1:30" s="35" customFormat="1" ht="15" hidden="1">
      <c r="A45" s="149"/>
      <c r="B45" s="149"/>
      <c r="C45" s="149"/>
      <c r="D45" s="149"/>
      <c r="E45" s="149"/>
      <c r="F45" s="149"/>
      <c r="G45" s="149"/>
      <c r="H45" s="149"/>
      <c r="I45" s="149"/>
      <c r="J45" s="149"/>
      <c r="K45" s="149"/>
      <c r="L45" s="149"/>
      <c r="M45" s="149"/>
      <c r="N45" s="274"/>
      <c r="O45" s="274"/>
      <c r="Q45" s="149"/>
      <c r="R45" s="149"/>
      <c r="S45" s="149"/>
      <c r="T45" s="149"/>
      <c r="U45" s="149"/>
      <c r="V45" s="149"/>
      <c r="W45" s="149"/>
      <c r="X45" s="149"/>
      <c r="Y45" s="149"/>
      <c r="Z45" s="149"/>
      <c r="AA45" s="149"/>
      <c r="AB45" s="149"/>
      <c r="AC45" s="149"/>
      <c r="AD45" s="149"/>
    </row>
    <row r="46" spans="1:30" s="35" customFormat="1" ht="15" hidden="1">
      <c r="A46" s="149"/>
      <c r="B46" s="149"/>
      <c r="C46" s="149"/>
      <c r="D46" s="149"/>
      <c r="E46" s="149"/>
      <c r="F46" s="149"/>
      <c r="G46" s="149"/>
      <c r="H46" s="149"/>
      <c r="I46" s="149"/>
      <c r="J46" s="149"/>
      <c r="K46" s="149"/>
      <c r="L46" s="149"/>
      <c r="M46" s="149"/>
      <c r="N46" s="274"/>
      <c r="O46" s="274"/>
      <c r="Q46" s="149"/>
      <c r="R46" s="149"/>
      <c r="S46" s="149"/>
      <c r="T46" s="149"/>
      <c r="U46" s="149"/>
      <c r="V46" s="149"/>
      <c r="W46" s="149"/>
      <c r="X46" s="149"/>
      <c r="Y46" s="149"/>
      <c r="Z46" s="149"/>
      <c r="AA46" s="149"/>
      <c r="AB46" s="149"/>
      <c r="AC46" s="149"/>
      <c r="AD46" s="149"/>
    </row>
    <row r="47" spans="1:30" s="35" customFormat="1" ht="15" hidden="1">
      <c r="A47" s="149"/>
      <c r="B47" s="149"/>
      <c r="C47" s="149"/>
      <c r="D47" s="149"/>
      <c r="E47" s="149"/>
      <c r="F47" s="149"/>
      <c r="G47" s="149"/>
      <c r="H47" s="149"/>
      <c r="I47" s="149"/>
      <c r="J47" s="149"/>
      <c r="K47" s="149"/>
      <c r="L47" s="149"/>
      <c r="M47" s="149"/>
      <c r="N47" s="274"/>
      <c r="O47" s="274"/>
      <c r="Q47" s="149"/>
      <c r="R47" s="149"/>
      <c r="S47" s="149"/>
      <c r="T47" s="149"/>
      <c r="U47" s="149"/>
      <c r="V47" s="149"/>
      <c r="W47" s="149"/>
      <c r="X47" s="149"/>
      <c r="Y47" s="149"/>
      <c r="Z47" s="149"/>
      <c r="AA47" s="149"/>
      <c r="AB47" s="149"/>
      <c r="AC47" s="149"/>
      <c r="AD47" s="149"/>
    </row>
    <row r="48" spans="1:30" s="35" customFormat="1" ht="15" hidden="1">
      <c r="A48" s="149"/>
      <c r="B48" s="149"/>
      <c r="C48" s="149"/>
      <c r="D48" s="149"/>
      <c r="E48" s="149"/>
      <c r="F48" s="149"/>
      <c r="G48" s="149"/>
      <c r="H48" s="149"/>
      <c r="I48" s="149"/>
      <c r="J48" s="149"/>
      <c r="K48" s="149"/>
      <c r="L48" s="149"/>
      <c r="M48" s="149"/>
      <c r="N48" s="274"/>
      <c r="O48" s="274"/>
      <c r="Q48" s="149"/>
      <c r="R48" s="149"/>
      <c r="S48" s="149"/>
      <c r="T48" s="149"/>
      <c r="U48" s="149"/>
      <c r="V48" s="149"/>
      <c r="W48" s="149"/>
      <c r="X48" s="149"/>
      <c r="Y48" s="149"/>
      <c r="Z48" s="149"/>
      <c r="AA48" s="149"/>
      <c r="AB48" s="149"/>
      <c r="AC48" s="149"/>
      <c r="AD48" s="149"/>
    </row>
    <row r="49" spans="1:30" s="35" customFormat="1" ht="15" hidden="1">
      <c r="A49" s="149"/>
      <c r="B49" s="149"/>
      <c r="C49" s="149"/>
      <c r="D49" s="149"/>
      <c r="E49" s="149"/>
      <c r="F49" s="149"/>
      <c r="G49" s="149"/>
      <c r="H49" s="149"/>
      <c r="I49" s="149"/>
      <c r="J49" s="149"/>
      <c r="K49" s="149"/>
      <c r="L49" s="149"/>
      <c r="M49" s="149"/>
      <c r="N49" s="274"/>
      <c r="O49" s="274"/>
      <c r="Q49" s="149"/>
      <c r="R49" s="149"/>
      <c r="S49" s="149"/>
      <c r="T49" s="149"/>
      <c r="U49" s="149"/>
      <c r="V49" s="149"/>
      <c r="W49" s="149"/>
      <c r="X49" s="149"/>
      <c r="Y49" s="149"/>
      <c r="Z49" s="149"/>
      <c r="AA49" s="149"/>
      <c r="AB49" s="149"/>
      <c r="AC49" s="149"/>
      <c r="AD49" s="149"/>
    </row>
    <row r="50" spans="1:30" s="35" customFormat="1" ht="15" hidden="1">
      <c r="A50" s="149"/>
      <c r="B50" s="149"/>
      <c r="C50" s="149"/>
      <c r="D50" s="149"/>
      <c r="E50" s="149"/>
      <c r="F50" s="149"/>
      <c r="G50" s="149"/>
      <c r="H50" s="149"/>
      <c r="I50" s="149"/>
      <c r="J50" s="149"/>
      <c r="K50" s="149"/>
      <c r="L50" s="149"/>
      <c r="M50" s="149"/>
      <c r="N50" s="274"/>
      <c r="O50" s="274"/>
      <c r="Q50" s="149"/>
      <c r="R50" s="149"/>
      <c r="S50" s="149"/>
      <c r="T50" s="149"/>
      <c r="U50" s="149"/>
      <c r="V50" s="149"/>
      <c r="W50" s="149"/>
      <c r="X50" s="149"/>
      <c r="Y50" s="149"/>
      <c r="Z50" s="149"/>
      <c r="AA50" s="149"/>
      <c r="AB50" s="149"/>
      <c r="AC50" s="149"/>
      <c r="AD50" s="149"/>
    </row>
    <row r="51" spans="1:30" s="35" customFormat="1" ht="15" hidden="1">
      <c r="A51" s="149"/>
      <c r="B51" s="149"/>
      <c r="C51" s="149"/>
      <c r="D51" s="149"/>
      <c r="E51" s="149"/>
      <c r="F51" s="149"/>
      <c r="G51" s="149"/>
      <c r="H51" s="149"/>
      <c r="I51" s="149"/>
      <c r="J51" s="149"/>
      <c r="K51" s="149"/>
      <c r="L51" s="149"/>
      <c r="M51" s="149"/>
      <c r="N51" s="274"/>
      <c r="O51" s="274"/>
      <c r="Q51" s="149"/>
      <c r="R51" s="149"/>
      <c r="S51" s="149"/>
      <c r="T51" s="149"/>
      <c r="U51" s="149"/>
      <c r="V51" s="149"/>
      <c r="W51" s="149"/>
      <c r="X51" s="149"/>
      <c r="Y51" s="149"/>
      <c r="Z51" s="149"/>
      <c r="AA51" s="149"/>
      <c r="AB51" s="149"/>
      <c r="AC51" s="149"/>
      <c r="AD51" s="149"/>
    </row>
    <row r="52" spans="1:30" s="35" customFormat="1" ht="15" hidden="1">
      <c r="A52" s="149"/>
      <c r="B52" s="149"/>
      <c r="C52" s="149"/>
      <c r="D52" s="149"/>
      <c r="E52" s="149"/>
      <c r="F52" s="149"/>
      <c r="G52" s="149"/>
      <c r="H52" s="149"/>
      <c r="I52" s="149"/>
      <c r="J52" s="149"/>
      <c r="K52" s="149"/>
      <c r="L52" s="149"/>
      <c r="M52" s="149"/>
      <c r="N52" s="274"/>
      <c r="O52" s="274"/>
      <c r="Q52" s="149"/>
      <c r="R52" s="149"/>
      <c r="S52" s="149"/>
      <c r="T52" s="149"/>
      <c r="U52" s="149"/>
      <c r="V52" s="149"/>
      <c r="W52" s="149"/>
      <c r="X52" s="149"/>
      <c r="Y52" s="149"/>
      <c r="Z52" s="149"/>
      <c r="AA52" s="149"/>
      <c r="AB52" s="149"/>
      <c r="AC52" s="149"/>
      <c r="AD52" s="149"/>
    </row>
    <row r="53" spans="1:30" s="35" customFormat="1" ht="15" hidden="1">
      <c r="A53" s="149"/>
      <c r="B53" s="149"/>
      <c r="C53" s="149"/>
      <c r="D53" s="149"/>
      <c r="E53" s="149"/>
      <c r="F53" s="149"/>
      <c r="G53" s="149"/>
      <c r="H53" s="149"/>
      <c r="I53" s="149"/>
      <c r="J53" s="149"/>
      <c r="K53" s="149"/>
      <c r="L53" s="149"/>
      <c r="M53" s="149"/>
      <c r="N53" s="274"/>
      <c r="O53" s="274"/>
      <c r="Q53" s="149"/>
      <c r="R53" s="149"/>
      <c r="S53" s="149"/>
      <c r="T53" s="149"/>
      <c r="U53" s="149"/>
      <c r="V53" s="149"/>
      <c r="W53" s="149"/>
      <c r="X53" s="149"/>
      <c r="Y53" s="149"/>
      <c r="Z53" s="149"/>
      <c r="AA53" s="149"/>
      <c r="AB53" s="149"/>
      <c r="AC53" s="149"/>
      <c r="AD53" s="149"/>
    </row>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sheetData>
  <sheetProtection algorithmName="SHA-512" hashValue="JFPgOLr0R8tGYnuZ2HjkNUiYYIv9kJfs5PPcb15J6F7jbTqRCz0yHIh3MzXkA6XV/QOn86EVzQJM0ZSGxpvjxA==" saltValue="xP3iOCdlC9XfphhPSrnVQg==" spinCount="100000" sheet="1" formatCells="0" formatColumns="0" formatRows="0"/>
  <mergeCells count="54">
    <mergeCell ref="B37:D37"/>
    <mergeCell ref="H21:K21"/>
    <mergeCell ref="H24:K24"/>
    <mergeCell ref="H26:K26"/>
    <mergeCell ref="H29:K29"/>
    <mergeCell ref="H30:K30"/>
    <mergeCell ref="H23:K23"/>
    <mergeCell ref="H22:K22"/>
    <mergeCell ref="H25:K25"/>
    <mergeCell ref="C34:D34"/>
    <mergeCell ref="C33:D33"/>
    <mergeCell ref="H33:K33"/>
    <mergeCell ref="H34:K34"/>
    <mergeCell ref="H28:K28"/>
    <mergeCell ref="C28:D28"/>
    <mergeCell ref="C22:D22"/>
    <mergeCell ref="N18:N19"/>
    <mergeCell ref="C15:O15"/>
    <mergeCell ref="B18:B19"/>
    <mergeCell ref="O18:O19"/>
    <mergeCell ref="H32:K32"/>
    <mergeCell ref="C29:D29"/>
    <mergeCell ref="C30:D30"/>
    <mergeCell ref="C25:D25"/>
    <mergeCell ref="C26:D26"/>
    <mergeCell ref="C27:D27"/>
    <mergeCell ref="C31:D31"/>
    <mergeCell ref="C32:D32"/>
    <mergeCell ref="H31:K31"/>
    <mergeCell ref="C20:D20"/>
    <mergeCell ref="H27:K27"/>
    <mergeCell ref="C21:D21"/>
    <mergeCell ref="C23:D23"/>
    <mergeCell ref="C24:D24"/>
    <mergeCell ref="H18:K19"/>
    <mergeCell ref="C9:D9"/>
    <mergeCell ref="C10:D10"/>
    <mergeCell ref="C17:O17"/>
    <mergeCell ref="B12:O12"/>
    <mergeCell ref="B13:O13"/>
    <mergeCell ref="C14:O14"/>
    <mergeCell ref="C16:O16"/>
    <mergeCell ref="M18:M19"/>
    <mergeCell ref="C18:D19"/>
    <mergeCell ref="E18:E19"/>
    <mergeCell ref="G18:G19"/>
    <mergeCell ref="H20:K20"/>
    <mergeCell ref="L18:L19"/>
    <mergeCell ref="H2:O2"/>
    <mergeCell ref="C4:D4"/>
    <mergeCell ref="J4:K4"/>
    <mergeCell ref="B7:O7"/>
    <mergeCell ref="C8:D8"/>
    <mergeCell ref="N8:O8"/>
  </mergeCells>
  <conditionalFormatting sqref="H20:M20">
    <cfRule type="expression" priority="46" dxfId="19">
      <formula>$G20="O"</formula>
    </cfRule>
  </conditionalFormatting>
  <conditionalFormatting sqref="H21:M21">
    <cfRule type="expression" priority="60" dxfId="19">
      <formula>$G21="O"</formula>
    </cfRule>
  </conditionalFormatting>
  <conditionalFormatting sqref="H22:M22">
    <cfRule type="expression" priority="59" dxfId="19">
      <formula>$G22="O"</formula>
    </cfRule>
  </conditionalFormatting>
  <conditionalFormatting sqref="H23:M23">
    <cfRule type="expression" priority="58" dxfId="19">
      <formula>$G23="O"</formula>
    </cfRule>
  </conditionalFormatting>
  <conditionalFormatting sqref="H24:M24">
    <cfRule type="expression" priority="57" dxfId="19">
      <formula>$G24="O"</formula>
    </cfRule>
  </conditionalFormatting>
  <conditionalFormatting sqref="H25:M25">
    <cfRule type="expression" priority="56" dxfId="19">
      <formula>$G25="O"</formula>
    </cfRule>
  </conditionalFormatting>
  <conditionalFormatting sqref="H26:M26">
    <cfRule type="expression" priority="55" dxfId="19">
      <formula>$G26="O"</formula>
    </cfRule>
  </conditionalFormatting>
  <conditionalFormatting sqref="H27:M27">
    <cfRule type="expression" priority="54" dxfId="19">
      <formula>$G27="O"</formula>
    </cfRule>
  </conditionalFormatting>
  <conditionalFormatting sqref="H28:M28">
    <cfRule type="expression" priority="53" dxfId="19">
      <formula>$G28="O"</formula>
    </cfRule>
  </conditionalFormatting>
  <conditionalFormatting sqref="H29:M29">
    <cfRule type="expression" priority="52" dxfId="19">
      <formula>$G29="O"</formula>
    </cfRule>
  </conditionalFormatting>
  <conditionalFormatting sqref="H30:M30">
    <cfRule type="expression" priority="51" dxfId="19">
      <formula>$G30="O"</formula>
    </cfRule>
  </conditionalFormatting>
  <conditionalFormatting sqref="H31:M31">
    <cfRule type="expression" priority="50" dxfId="19">
      <formula>$G31="O"</formula>
    </cfRule>
  </conditionalFormatting>
  <conditionalFormatting sqref="H32:M32">
    <cfRule type="expression" priority="49" dxfId="19">
      <formula>$G32="O"</formula>
    </cfRule>
  </conditionalFormatting>
  <conditionalFormatting sqref="H33:M33">
    <cfRule type="expression" priority="48" dxfId="19">
      <formula>$G33="O"</formula>
    </cfRule>
  </conditionalFormatting>
  <conditionalFormatting sqref="H34:M34">
    <cfRule type="expression" priority="47" dxfId="19">
      <formula>$G34="O"</formula>
    </cfRule>
  </conditionalFormatting>
  <conditionalFormatting sqref="M20:M34">
    <cfRule type="expression" priority="61" dxfId="19">
      <formula>$G20="A"</formula>
    </cfRule>
  </conditionalFormatting>
  <conditionalFormatting sqref="H21:M21">
    <cfRule type="expression" priority="45" dxfId="19">
      <formula>$G21="O"</formula>
    </cfRule>
  </conditionalFormatting>
  <conditionalFormatting sqref="H22:M22">
    <cfRule type="expression" priority="44" dxfId="19">
      <formula>$G22="O"</formula>
    </cfRule>
  </conditionalFormatting>
  <conditionalFormatting sqref="H23:M23">
    <cfRule type="expression" priority="43" dxfId="19">
      <formula>$G23="O"</formula>
    </cfRule>
  </conditionalFormatting>
  <conditionalFormatting sqref="H24:M24">
    <cfRule type="expression" priority="42" dxfId="19">
      <formula>$G24="O"</formula>
    </cfRule>
  </conditionalFormatting>
  <conditionalFormatting sqref="H25:M25">
    <cfRule type="expression" priority="41" dxfId="19">
      <formula>$G25="O"</formula>
    </cfRule>
  </conditionalFormatting>
  <conditionalFormatting sqref="H26:M26">
    <cfRule type="expression" priority="40" dxfId="19">
      <formula>$G26="O"</formula>
    </cfRule>
  </conditionalFormatting>
  <conditionalFormatting sqref="H27:M27">
    <cfRule type="expression" priority="39" dxfId="19">
      <formula>$G27="O"</formula>
    </cfRule>
  </conditionalFormatting>
  <conditionalFormatting sqref="H28:M28">
    <cfRule type="expression" priority="38" dxfId="19">
      <formula>$G28="O"</formula>
    </cfRule>
  </conditionalFormatting>
  <conditionalFormatting sqref="H29:M29">
    <cfRule type="expression" priority="37" dxfId="19">
      <formula>$G29="O"</formula>
    </cfRule>
  </conditionalFormatting>
  <conditionalFormatting sqref="H30:M30">
    <cfRule type="expression" priority="36" dxfId="19">
      <formula>$G30="O"</formula>
    </cfRule>
  </conditionalFormatting>
  <conditionalFormatting sqref="H31:M31">
    <cfRule type="expression" priority="35" dxfId="19">
      <formula>$G31="O"</formula>
    </cfRule>
  </conditionalFormatting>
  <conditionalFormatting sqref="H30:M30">
    <cfRule type="expression" priority="34" dxfId="19">
      <formula>$G30="O"</formula>
    </cfRule>
  </conditionalFormatting>
  <conditionalFormatting sqref="H31:M31">
    <cfRule type="expression" priority="33" dxfId="19">
      <formula>$G31="O"</formula>
    </cfRule>
  </conditionalFormatting>
  <conditionalFormatting sqref="H32:M32">
    <cfRule type="expression" priority="32" dxfId="19">
      <formula>$G32="O"</formula>
    </cfRule>
  </conditionalFormatting>
  <conditionalFormatting sqref="H33:M33">
    <cfRule type="expression" priority="31" dxfId="19">
      <formula>$G33="O"</formula>
    </cfRule>
  </conditionalFormatting>
  <conditionalFormatting sqref="H34:M34">
    <cfRule type="expression" priority="30" dxfId="19">
      <formula>$G34="O"</formula>
    </cfRule>
  </conditionalFormatting>
  <conditionalFormatting sqref="H20:L20">
    <cfRule type="expression" priority="62" dxfId="19">
      <formula>$G20="B"</formula>
    </cfRule>
  </conditionalFormatting>
  <conditionalFormatting sqref="H21:L21">
    <cfRule type="expression" priority="27" dxfId="19">
      <formula>$G21="O"</formula>
    </cfRule>
  </conditionalFormatting>
  <conditionalFormatting sqref="H21:L21">
    <cfRule type="expression" priority="28" dxfId="19">
      <formula>$G21="B"</formula>
    </cfRule>
  </conditionalFormatting>
  <conditionalFormatting sqref="H22:L22">
    <cfRule type="expression" priority="25" dxfId="19">
      <formula>$G22="O"</formula>
    </cfRule>
  </conditionalFormatting>
  <conditionalFormatting sqref="H22:L22">
    <cfRule type="expression" priority="26" dxfId="19">
      <formula>$G22="B"</formula>
    </cfRule>
  </conditionalFormatting>
  <conditionalFormatting sqref="H23:L23">
    <cfRule type="expression" priority="23" dxfId="19">
      <formula>$G23="O"</formula>
    </cfRule>
  </conditionalFormatting>
  <conditionalFormatting sqref="H23:L23">
    <cfRule type="expression" priority="24" dxfId="19">
      <formula>$G23="B"</formula>
    </cfRule>
  </conditionalFormatting>
  <conditionalFormatting sqref="H24:L24">
    <cfRule type="expression" priority="21" dxfId="19">
      <formula>$G24="O"</formula>
    </cfRule>
  </conditionalFormatting>
  <conditionalFormatting sqref="H24:L24">
    <cfRule type="expression" priority="22" dxfId="19">
      <formula>$G24="B"</formula>
    </cfRule>
  </conditionalFormatting>
  <conditionalFormatting sqref="H25:L25">
    <cfRule type="expression" priority="19" dxfId="19">
      <formula>$G25="O"</formula>
    </cfRule>
  </conditionalFormatting>
  <conditionalFormatting sqref="H25:L25">
    <cfRule type="expression" priority="20" dxfId="19">
      <formula>$G25="B"</formula>
    </cfRule>
  </conditionalFormatting>
  <conditionalFormatting sqref="H26:L26">
    <cfRule type="expression" priority="17" dxfId="19">
      <formula>$G26="O"</formula>
    </cfRule>
  </conditionalFormatting>
  <conditionalFormatting sqref="H26:L26">
    <cfRule type="expression" priority="18" dxfId="19">
      <formula>$G26="B"</formula>
    </cfRule>
  </conditionalFormatting>
  <conditionalFormatting sqref="H27:L27">
    <cfRule type="expression" priority="15" dxfId="19">
      <formula>$G27="O"</formula>
    </cfRule>
  </conditionalFormatting>
  <conditionalFormatting sqref="H27:L27">
    <cfRule type="expression" priority="16" dxfId="19">
      <formula>$G27="B"</formula>
    </cfRule>
  </conditionalFormatting>
  <conditionalFormatting sqref="H28:L28">
    <cfRule type="expression" priority="13" dxfId="19">
      <formula>$G28="O"</formula>
    </cfRule>
  </conditionalFormatting>
  <conditionalFormatting sqref="H28:L28">
    <cfRule type="expression" priority="14" dxfId="19">
      <formula>$G28="B"</formula>
    </cfRule>
  </conditionalFormatting>
  <conditionalFormatting sqref="H29:L29">
    <cfRule type="expression" priority="11" dxfId="19">
      <formula>$G29="O"</formula>
    </cfRule>
  </conditionalFormatting>
  <conditionalFormatting sqref="H29:L29">
    <cfRule type="expression" priority="12" dxfId="19">
      <formula>$G29="B"</formula>
    </cfRule>
  </conditionalFormatting>
  <conditionalFormatting sqref="H30:L30">
    <cfRule type="expression" priority="9" dxfId="19">
      <formula>$G30="O"</formula>
    </cfRule>
  </conditionalFormatting>
  <conditionalFormatting sqref="H30:L30">
    <cfRule type="expression" priority="10" dxfId="19">
      <formula>$G30="B"</formula>
    </cfRule>
  </conditionalFormatting>
  <conditionalFormatting sqref="H31:L31">
    <cfRule type="expression" priority="7" dxfId="19">
      <formula>$G31="O"</formula>
    </cfRule>
  </conditionalFormatting>
  <conditionalFormatting sqref="H31:L31">
    <cfRule type="expression" priority="8" dxfId="19">
      <formula>$G31="B"</formula>
    </cfRule>
  </conditionalFormatting>
  <conditionalFormatting sqref="H32:L32">
    <cfRule type="expression" priority="5" dxfId="19">
      <formula>$G32="O"</formula>
    </cfRule>
  </conditionalFormatting>
  <conditionalFormatting sqref="H32:L32">
    <cfRule type="expression" priority="6" dxfId="19">
      <formula>$G32="B"</formula>
    </cfRule>
  </conditionalFormatting>
  <conditionalFormatting sqref="H33:L33">
    <cfRule type="expression" priority="3" dxfId="19">
      <formula>$G33="O"</formula>
    </cfRule>
  </conditionalFormatting>
  <conditionalFormatting sqref="H33:L33">
    <cfRule type="expression" priority="4" dxfId="19">
      <formula>$G33="B"</formula>
    </cfRule>
  </conditionalFormatting>
  <conditionalFormatting sqref="H34:L34">
    <cfRule type="expression" priority="1" dxfId="19">
      <formula>$G34="O"</formula>
    </cfRule>
  </conditionalFormatting>
  <conditionalFormatting sqref="H34:L34">
    <cfRule type="expression" priority="2" dxfId="19">
      <formula>$G34="B"</formula>
    </cfRule>
  </conditionalFormatting>
  <conditionalFormatting sqref="B13 B14:O38">
    <cfRule type="expression" priority="29" dxfId="88">
      <formula>OR(Aprekiniem!$B$23=1,Tāme!$I$50=0)</formula>
    </cfRule>
  </conditionalFormatting>
  <dataValidations count="2">
    <dataValidation type="list" allowBlank="1" showInputMessage="1" showErrorMessage="1" sqref="G20:G34">
      <formula1>"A,B,C,O"</formula1>
    </dataValidation>
    <dataValidation type="whole" allowBlank="1" showInputMessage="1" showErrorMessage="1" sqref="M20:M34">
      <formula1>1</formula1>
      <formula2>5</formula2>
    </dataValidation>
  </dataValidations>
  <printOptions/>
  <pageMargins left="0.7" right="0.7" top="0.75" bottom="0.75" header="0.3" footer="0.3"/>
  <pageSetup horizontalDpi="600" verticalDpi="600" orientation="portrait" paperSize="9" r:id="rId2"/>
  <drawing r:id="rId1"/>
  <extLst>
    <ext xmlns:x14="http://schemas.microsoft.com/office/spreadsheetml/2009/9/main" uri="{78C0D931-6437-407d-A8EE-F0AAD7539E65}">
      <x14:conditionalFormattings>
        <x14:conditionalFormatting xmlns:xm="http://schemas.microsoft.com/office/excel/2006/main">
          <x14:cfRule type="expression" priority="29">
            <xm:f>OR(Aprekiniem!$B$23=1,Tāme!$I$50=0)</xm:f>
            <x14:dxf>
              <font>
                <color theme="0" tint="-0.149959996342659"/>
              </font>
              <fill>
                <patternFill>
                  <bgColor theme="0" tint="-0.04997999966144562"/>
                </patternFill>
              </fill>
              <border>
                <left style="hair">
                  <color theme="2"/>
                </left>
                <right style="hair">
                  <color theme="2"/>
                </right>
                <top style="hair">
                  <color theme="2"/>
                </top>
                <bottom style="hair">
                  <color theme="2"/>
                </bottom>
              </border>
            </x14:dxf>
          </x14:cfRule>
          <xm:sqref>B13 B14:O38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23716-4BFF-444A-9694-7E71EF7978E1}">
  <sheetPr>
    <tabColor theme="8" tint="0.7999799847602844"/>
    <outlinePr summaryBelow="0" summaryRight="0"/>
    <pageSetUpPr fitToPage="1"/>
  </sheetPr>
  <dimension ref="A1:U75"/>
  <sheetViews>
    <sheetView showGridLines="0" zoomScale="90" zoomScaleNormal="90" workbookViewId="0" topLeftCell="A1">
      <selection activeCell="B8" sqref="B8:T8"/>
    </sheetView>
  </sheetViews>
  <sheetFormatPr defaultColWidth="0" defaultRowHeight="16.5" customHeight="1" zeroHeight="1" outlineLevelRow="1"/>
  <cols>
    <col min="1" max="1" width="3.421875" style="1" customWidth="1"/>
    <col min="2" max="2" width="4.57421875" style="1" customWidth="1"/>
    <col min="3" max="3" width="78.140625" style="1" customWidth="1"/>
    <col min="4" max="4" width="16.140625" style="1" customWidth="1"/>
    <col min="5" max="5" width="1.421875" style="1" customWidth="1"/>
    <col min="6" max="6" width="14.8515625" style="1" customWidth="1"/>
    <col min="7" max="10" width="14.00390625" style="1" customWidth="1"/>
    <col min="11" max="11" width="14.00390625" style="57" customWidth="1"/>
    <col min="12" max="12" width="1.421875" style="1" customWidth="1"/>
    <col min="13" max="19" width="14.00390625" style="1" customWidth="1"/>
    <col min="20" max="20" width="2.8515625" style="1" customWidth="1"/>
    <col min="21" max="21" width="3.421875" style="1" customWidth="1"/>
    <col min="22" max="16384" width="9.140625" style="1" hidden="1" customWidth="1"/>
  </cols>
  <sheetData>
    <row r="1" spans="1:21" ht="16.5">
      <c r="A1" s="2"/>
      <c r="B1" s="2"/>
      <c r="C1" s="2"/>
      <c r="D1" s="2"/>
      <c r="E1" s="2"/>
      <c r="F1" s="2"/>
      <c r="G1" s="2"/>
      <c r="H1" s="2"/>
      <c r="I1" s="2"/>
      <c r="J1" s="2"/>
      <c r="K1" s="36"/>
      <c r="L1" s="2"/>
      <c r="M1" s="2"/>
      <c r="N1" s="2"/>
      <c r="O1" s="2"/>
      <c r="P1" s="2"/>
      <c r="Q1" s="2"/>
      <c r="R1" s="2"/>
      <c r="S1" s="2"/>
      <c r="T1" s="2"/>
      <c r="U1" s="2"/>
    </row>
    <row r="2" spans="1:21" ht="71.25" customHeight="1">
      <c r="A2" s="2"/>
      <c r="B2" s="2"/>
      <c r="C2" s="2"/>
      <c r="D2" s="2"/>
      <c r="E2" s="2"/>
      <c r="F2" s="2"/>
      <c r="G2" s="2"/>
      <c r="H2" s="368" t="s">
        <v>44</v>
      </c>
      <c r="I2" s="368"/>
      <c r="J2" s="368"/>
      <c r="K2" s="368"/>
      <c r="L2" s="368"/>
      <c r="M2" s="368"/>
      <c r="N2" s="368"/>
      <c r="O2" s="368"/>
      <c r="P2" s="368"/>
      <c r="Q2" s="368"/>
      <c r="R2" s="368"/>
      <c r="S2" s="368"/>
      <c r="T2" s="368"/>
      <c r="U2" s="2"/>
    </row>
    <row r="3" spans="1:21" ht="20.25" customHeight="1">
      <c r="A3" s="2"/>
      <c r="B3" s="2"/>
      <c r="C3" s="37"/>
      <c r="D3" s="2"/>
      <c r="E3" s="2"/>
      <c r="F3" s="2"/>
      <c r="G3" s="2"/>
      <c r="H3" s="38"/>
      <c r="I3" s="38"/>
      <c r="J3" s="38"/>
      <c r="K3" s="38"/>
      <c r="L3" s="38"/>
      <c r="M3" s="38"/>
      <c r="N3" s="74"/>
      <c r="O3" s="74"/>
      <c r="P3" s="38"/>
      <c r="Q3" s="38"/>
      <c r="R3" s="38"/>
      <c r="S3" s="38"/>
      <c r="T3" s="38"/>
      <c r="U3" s="2"/>
    </row>
    <row r="4" spans="1:20" s="10" customFormat="1" ht="20.25" customHeight="1">
      <c r="A4" s="11"/>
      <c r="B4" s="6" t="s">
        <v>50</v>
      </c>
      <c r="C4" s="6"/>
      <c r="D4" s="7"/>
      <c r="E4" s="7"/>
      <c r="F4" s="7"/>
      <c r="G4" s="7"/>
      <c r="H4" s="7"/>
      <c r="I4" s="7"/>
      <c r="J4" s="7"/>
      <c r="K4" s="7"/>
      <c r="L4" s="7"/>
      <c r="M4" s="7"/>
      <c r="N4" s="7"/>
      <c r="O4" s="7"/>
      <c r="P4" s="7"/>
      <c r="Q4" s="7"/>
      <c r="R4" s="7"/>
      <c r="S4" s="7"/>
      <c r="T4" s="7"/>
    </row>
    <row r="5" spans="1:21" s="10" customFormat="1" ht="29.25" customHeight="1">
      <c r="A5" s="11"/>
      <c r="B5" s="367" t="s">
        <v>101</v>
      </c>
      <c r="C5" s="367"/>
      <c r="D5" s="367"/>
      <c r="E5" s="367"/>
      <c r="F5" s="367"/>
      <c r="G5" s="367"/>
      <c r="H5" s="367"/>
      <c r="I5" s="367"/>
      <c r="J5" s="367"/>
      <c r="K5" s="367"/>
      <c r="L5" s="367"/>
      <c r="M5" s="367"/>
      <c r="N5" s="367"/>
      <c r="O5" s="367"/>
      <c r="P5" s="367"/>
      <c r="Q5" s="367"/>
      <c r="R5" s="367"/>
      <c r="S5" s="367"/>
      <c r="T5" s="367"/>
      <c r="U5" s="11"/>
    </row>
    <row r="6" spans="1:21" s="10" customFormat="1" ht="16.5" customHeight="1">
      <c r="A6" s="11"/>
      <c r="B6" s="11"/>
      <c r="C6" s="39"/>
      <c r="D6" s="37"/>
      <c r="E6" s="37"/>
      <c r="F6" s="37"/>
      <c r="G6" s="37"/>
      <c r="H6" s="37"/>
      <c r="I6" s="37"/>
      <c r="J6" s="37"/>
      <c r="K6" s="37"/>
      <c r="L6" s="37"/>
      <c r="M6" s="37"/>
      <c r="N6" s="37"/>
      <c r="O6" s="37"/>
      <c r="P6" s="37"/>
      <c r="Q6" s="37"/>
      <c r="R6" s="37"/>
      <c r="S6" s="37"/>
      <c r="T6" s="40"/>
      <c r="U6" s="11"/>
    </row>
    <row r="7" spans="1:21" s="10" customFormat="1" ht="9" customHeight="1">
      <c r="A7" s="11"/>
      <c r="B7" s="11"/>
      <c r="C7" s="41"/>
      <c r="D7" s="37"/>
      <c r="E7" s="37"/>
      <c r="F7" s="37"/>
      <c r="G7" s="37"/>
      <c r="H7" s="37"/>
      <c r="I7" s="37"/>
      <c r="J7" s="37"/>
      <c r="K7" s="37"/>
      <c r="L7" s="37"/>
      <c r="M7" s="37"/>
      <c r="N7" s="37"/>
      <c r="O7" s="37"/>
      <c r="P7" s="37"/>
      <c r="Q7" s="37"/>
      <c r="R7" s="37"/>
      <c r="S7" s="37"/>
      <c r="T7" s="40"/>
      <c r="U7" s="11"/>
    </row>
    <row r="8" spans="1:21" s="10" customFormat="1" ht="16.5" customHeight="1">
      <c r="A8" s="11"/>
      <c r="B8" s="370" t="s">
        <v>96</v>
      </c>
      <c r="C8" s="370"/>
      <c r="D8" s="370"/>
      <c r="E8" s="370"/>
      <c r="F8" s="370"/>
      <c r="G8" s="370"/>
      <c r="H8" s="370"/>
      <c r="I8" s="370"/>
      <c r="J8" s="370"/>
      <c r="K8" s="370"/>
      <c r="L8" s="370"/>
      <c r="M8" s="370"/>
      <c r="N8" s="370"/>
      <c r="O8" s="370"/>
      <c r="P8" s="370"/>
      <c r="Q8" s="370"/>
      <c r="R8" s="370"/>
      <c r="S8" s="370"/>
      <c r="T8" s="370"/>
      <c r="U8" s="11"/>
    </row>
    <row r="9" spans="1:21" ht="53.25" customHeight="1">
      <c r="A9" s="2"/>
      <c r="B9" s="366" t="s">
        <v>33</v>
      </c>
      <c r="C9" s="366"/>
      <c r="D9" s="365" t="s">
        <v>71</v>
      </c>
      <c r="E9" s="199"/>
      <c r="F9" s="365" t="s">
        <v>69</v>
      </c>
      <c r="G9" s="369" t="s">
        <v>125</v>
      </c>
      <c r="H9" s="369"/>
      <c r="I9" s="369"/>
      <c r="J9" s="369"/>
      <c r="K9" s="200"/>
      <c r="L9" s="201"/>
      <c r="M9" s="365" t="s">
        <v>70</v>
      </c>
      <c r="N9" s="369" t="s">
        <v>122</v>
      </c>
      <c r="O9" s="369"/>
      <c r="P9" s="369" t="s">
        <v>126</v>
      </c>
      <c r="Q9" s="369"/>
      <c r="R9" s="369"/>
      <c r="S9" s="202"/>
      <c r="T9" s="201"/>
      <c r="U9" s="2"/>
    </row>
    <row r="10" spans="1:21" ht="78.75">
      <c r="A10" s="2"/>
      <c r="B10" s="366"/>
      <c r="C10" s="366"/>
      <c r="D10" s="366"/>
      <c r="E10" s="203"/>
      <c r="F10" s="365"/>
      <c r="G10" s="204" t="s">
        <v>45</v>
      </c>
      <c r="H10" s="204" t="s">
        <v>46</v>
      </c>
      <c r="I10" s="204" t="s">
        <v>47</v>
      </c>
      <c r="J10" s="204" t="s">
        <v>43</v>
      </c>
      <c r="K10" s="205" t="s">
        <v>36</v>
      </c>
      <c r="L10" s="201"/>
      <c r="M10" s="365"/>
      <c r="N10" s="204" t="s">
        <v>10</v>
      </c>
      <c r="O10" s="204" t="s">
        <v>68</v>
      </c>
      <c r="P10" s="204" t="s">
        <v>45</v>
      </c>
      <c r="Q10" s="204" t="s">
        <v>46</v>
      </c>
      <c r="R10" s="204" t="s">
        <v>47</v>
      </c>
      <c r="S10" s="206" t="s">
        <v>36</v>
      </c>
      <c r="T10" s="201"/>
      <c r="U10" s="2"/>
    </row>
    <row r="11" spans="1:21" s="29" customFormat="1" ht="15" customHeight="1">
      <c r="A11" s="2"/>
      <c r="B11" s="207"/>
      <c r="C11" s="207"/>
      <c r="D11" s="208"/>
      <c r="E11" s="203"/>
      <c r="F11" s="360" t="str">
        <f>IF(K44&gt;0,"Lūdzu norādiet kā tiks finansētas attiecināmās izmaksas!","")</f>
        <v/>
      </c>
      <c r="G11" s="360"/>
      <c r="H11" s="360"/>
      <c r="I11" s="360"/>
      <c r="J11" s="360"/>
      <c r="K11" s="360"/>
      <c r="L11" s="201"/>
      <c r="M11" s="360" t="str">
        <f>IF(S44&gt;0,"Lūdzu norādiet kā tiks finansētas neattiecināmās izmaksas!","")</f>
        <v/>
      </c>
      <c r="N11" s="360"/>
      <c r="O11" s="360"/>
      <c r="P11" s="360"/>
      <c r="Q11" s="360"/>
      <c r="R11" s="360"/>
      <c r="S11" s="360"/>
      <c r="T11" s="201"/>
      <c r="U11" s="2"/>
    </row>
    <row r="12" spans="1:21" ht="28.5" customHeight="1">
      <c r="A12" s="2"/>
      <c r="B12" s="361" t="str">
        <f>Tāme!C10</f>
        <v>I.ĒKU ENERGOEFEKTIVITĀTES PAAUGSTINĀŠANA</v>
      </c>
      <c r="C12" s="362"/>
      <c r="D12" s="209">
        <f>SUM(D13:D27)</f>
        <v>0</v>
      </c>
      <c r="E12" s="203"/>
      <c r="F12" s="209">
        <f aca="true" t="shared" si="0" ref="F12:J12">SUM(F13:F27)</f>
        <v>0</v>
      </c>
      <c r="G12" s="209">
        <f t="shared" si="0"/>
        <v>0</v>
      </c>
      <c r="H12" s="209">
        <f t="shared" si="0"/>
        <v>0</v>
      </c>
      <c r="I12" s="209">
        <f t="shared" si="0"/>
        <v>0</v>
      </c>
      <c r="J12" s="209">
        <f t="shared" si="0"/>
        <v>0</v>
      </c>
      <c r="K12" s="209">
        <f>SUM(K13:K27)</f>
        <v>0</v>
      </c>
      <c r="L12" s="201"/>
      <c r="M12" s="209">
        <f>SUM(M13:M27)</f>
        <v>0</v>
      </c>
      <c r="N12" s="209">
        <f aca="true" t="shared" si="1" ref="N12:Q12">SUM(N13:N27)</f>
        <v>0</v>
      </c>
      <c r="O12" s="209">
        <f t="shared" si="1"/>
        <v>0</v>
      </c>
      <c r="P12" s="209">
        <f t="shared" si="1"/>
        <v>0</v>
      </c>
      <c r="Q12" s="209">
        <f t="shared" si="1"/>
        <v>0</v>
      </c>
      <c r="R12" s="209">
        <f aca="true" t="shared" si="2" ref="R12">SUM(R13:R27)</f>
        <v>0</v>
      </c>
      <c r="S12" s="209">
        <f>SUM(S13:S27)</f>
        <v>0</v>
      </c>
      <c r="T12" s="201"/>
      <c r="U12" s="2"/>
    </row>
    <row r="13" spans="1:21" ht="14.25" customHeight="1">
      <c r="A13" s="2"/>
      <c r="B13" s="210" t="str">
        <f>IF(Tāme!B14="","",Tāme!B14)</f>
        <v/>
      </c>
      <c r="C13" s="210" t="str">
        <f>IF(Tāme!D14="","",Tāme!D14)</f>
        <v/>
      </c>
      <c r="D13" s="211" t="str">
        <f>Tāme!L14</f>
        <v/>
      </c>
      <c r="E13" s="203"/>
      <c r="F13" s="212" t="str">
        <f>Tāme!I14</f>
        <v/>
      </c>
      <c r="G13" s="124"/>
      <c r="H13" s="124"/>
      <c r="I13" s="125"/>
      <c r="J13" s="125"/>
      <c r="K13" s="213">
        <f>IF(F13="",0,F13-SUM(G13:J13))</f>
        <v>0</v>
      </c>
      <c r="L13" s="201"/>
      <c r="M13" s="214" t="str">
        <f>_xlfn.IFERROR(N13+O13,"")</f>
        <v/>
      </c>
      <c r="N13" s="214" t="str">
        <f>Tāme!K14</f>
        <v/>
      </c>
      <c r="O13" s="214">
        <v>0</v>
      </c>
      <c r="P13" s="124"/>
      <c r="Q13" s="124"/>
      <c r="R13" s="125"/>
      <c r="S13" s="215">
        <f>IF(M13="",0,M13-SUM(P13:R13))</f>
        <v>0</v>
      </c>
      <c r="T13" s="201"/>
      <c r="U13" s="2"/>
    </row>
    <row r="14" spans="1:21" ht="16.5">
      <c r="A14" s="2"/>
      <c r="B14" s="210" t="str">
        <f>IF(Tāme!B15="","",Tāme!B15)</f>
        <v/>
      </c>
      <c r="C14" s="210" t="str">
        <f>IF(Tāme!D15="","",Tāme!D15)</f>
        <v/>
      </c>
      <c r="D14" s="211" t="str">
        <f>Tāme!L15</f>
        <v/>
      </c>
      <c r="E14" s="203"/>
      <c r="F14" s="212" t="str">
        <f>Tāme!I15</f>
        <v/>
      </c>
      <c r="G14" s="124"/>
      <c r="H14" s="124"/>
      <c r="I14" s="125"/>
      <c r="J14" s="125"/>
      <c r="K14" s="213">
        <f aca="true" t="shared" si="3" ref="K14:K27">IF(F14="",0,F14-SUM(G14:J14))</f>
        <v>0</v>
      </c>
      <c r="L14" s="201"/>
      <c r="M14" s="214" t="str">
        <f aca="true" t="shared" si="4" ref="M14:M27">_xlfn.IFERROR(N14+O14,"")</f>
        <v/>
      </c>
      <c r="N14" s="214" t="str">
        <f>Tāme!K15</f>
        <v/>
      </c>
      <c r="O14" s="214">
        <v>0</v>
      </c>
      <c r="P14" s="124"/>
      <c r="Q14" s="124"/>
      <c r="R14" s="125"/>
      <c r="S14" s="215">
        <f aca="true" t="shared" si="5" ref="S14:S27">IF(M14="",0,M14-SUM(P14:R14))</f>
        <v>0</v>
      </c>
      <c r="T14" s="201"/>
      <c r="U14" s="2"/>
    </row>
    <row r="15" spans="1:21" ht="16.5" outlineLevel="1">
      <c r="A15" s="2"/>
      <c r="B15" s="210" t="str">
        <f>IF(Tāme!B16="","",Tāme!B16)</f>
        <v/>
      </c>
      <c r="C15" s="210" t="str">
        <f>IF(Tāme!D16="","",Tāme!D16)</f>
        <v/>
      </c>
      <c r="D15" s="211" t="str">
        <f>Tāme!L16</f>
        <v/>
      </c>
      <c r="E15" s="203"/>
      <c r="F15" s="212" t="str">
        <f>Tāme!I16</f>
        <v/>
      </c>
      <c r="G15" s="124"/>
      <c r="H15" s="124"/>
      <c r="I15" s="125"/>
      <c r="J15" s="125"/>
      <c r="K15" s="213">
        <f t="shared" si="3"/>
        <v>0</v>
      </c>
      <c r="L15" s="201"/>
      <c r="M15" s="214" t="str">
        <f t="shared" si="4"/>
        <v/>
      </c>
      <c r="N15" s="214" t="str">
        <f>Tāme!K16</f>
        <v/>
      </c>
      <c r="O15" s="214">
        <v>0</v>
      </c>
      <c r="P15" s="124"/>
      <c r="Q15" s="124"/>
      <c r="R15" s="125"/>
      <c r="S15" s="215">
        <f t="shared" si="5"/>
        <v>0</v>
      </c>
      <c r="T15" s="201"/>
      <c r="U15" s="2"/>
    </row>
    <row r="16" spans="1:21" ht="16.5" outlineLevel="1">
      <c r="A16" s="2"/>
      <c r="B16" s="210" t="str">
        <f>IF(Tāme!B17="","",Tāme!B17)</f>
        <v/>
      </c>
      <c r="C16" s="210" t="str">
        <f>IF(Tāme!D17="","",Tāme!D17)</f>
        <v/>
      </c>
      <c r="D16" s="211" t="str">
        <f>Tāme!L17</f>
        <v/>
      </c>
      <c r="E16" s="203"/>
      <c r="F16" s="212" t="str">
        <f>Tāme!I17</f>
        <v/>
      </c>
      <c r="G16" s="124"/>
      <c r="H16" s="124"/>
      <c r="I16" s="125"/>
      <c r="J16" s="125"/>
      <c r="K16" s="213">
        <f t="shared" si="3"/>
        <v>0</v>
      </c>
      <c r="L16" s="201"/>
      <c r="M16" s="214" t="str">
        <f t="shared" si="4"/>
        <v/>
      </c>
      <c r="N16" s="214" t="str">
        <f>Tāme!K17</f>
        <v/>
      </c>
      <c r="O16" s="214">
        <v>0</v>
      </c>
      <c r="P16" s="124"/>
      <c r="Q16" s="124"/>
      <c r="R16" s="125"/>
      <c r="S16" s="215">
        <f t="shared" si="5"/>
        <v>0</v>
      </c>
      <c r="T16" s="201"/>
      <c r="U16" s="2"/>
    </row>
    <row r="17" spans="1:21" ht="16.5" outlineLevel="1">
      <c r="A17" s="2"/>
      <c r="B17" s="210" t="str">
        <f>IF(Tāme!B18="","",Tāme!B18)</f>
        <v/>
      </c>
      <c r="C17" s="210" t="str">
        <f>IF(Tāme!D18="","",Tāme!D18)</f>
        <v/>
      </c>
      <c r="D17" s="211" t="str">
        <f>Tāme!L18</f>
        <v/>
      </c>
      <c r="E17" s="203"/>
      <c r="F17" s="212" t="str">
        <f>Tāme!I18</f>
        <v/>
      </c>
      <c r="G17" s="124"/>
      <c r="H17" s="124"/>
      <c r="I17" s="125"/>
      <c r="J17" s="125"/>
      <c r="K17" s="213">
        <f t="shared" si="3"/>
        <v>0</v>
      </c>
      <c r="L17" s="201"/>
      <c r="M17" s="214" t="str">
        <f t="shared" si="4"/>
        <v/>
      </c>
      <c r="N17" s="214" t="str">
        <f>Tāme!K18</f>
        <v/>
      </c>
      <c r="O17" s="214">
        <v>0</v>
      </c>
      <c r="P17" s="124"/>
      <c r="Q17" s="124"/>
      <c r="R17" s="125"/>
      <c r="S17" s="215">
        <f t="shared" si="5"/>
        <v>0</v>
      </c>
      <c r="T17" s="201"/>
      <c r="U17" s="2"/>
    </row>
    <row r="18" spans="1:21" ht="16.5" outlineLevel="1">
      <c r="A18" s="2"/>
      <c r="B18" s="210" t="str">
        <f>IF(Tāme!B19="","",Tāme!B19)</f>
        <v/>
      </c>
      <c r="C18" s="210" t="str">
        <f>IF(Tāme!D19="","",Tāme!D19)</f>
        <v/>
      </c>
      <c r="D18" s="211" t="str">
        <f>Tāme!L19</f>
        <v/>
      </c>
      <c r="E18" s="203"/>
      <c r="F18" s="212" t="str">
        <f>Tāme!I19</f>
        <v/>
      </c>
      <c r="G18" s="124"/>
      <c r="H18" s="124"/>
      <c r="I18" s="125"/>
      <c r="J18" s="125"/>
      <c r="K18" s="213">
        <f t="shared" si="3"/>
        <v>0</v>
      </c>
      <c r="L18" s="201"/>
      <c r="M18" s="214" t="str">
        <f t="shared" si="4"/>
        <v/>
      </c>
      <c r="N18" s="214" t="str">
        <f>Tāme!K19</f>
        <v/>
      </c>
      <c r="O18" s="214">
        <v>0</v>
      </c>
      <c r="P18" s="124"/>
      <c r="Q18" s="124"/>
      <c r="R18" s="125"/>
      <c r="S18" s="215">
        <f t="shared" si="5"/>
        <v>0</v>
      </c>
      <c r="T18" s="201"/>
      <c r="U18" s="2"/>
    </row>
    <row r="19" spans="1:21" ht="16.5" outlineLevel="1">
      <c r="A19" s="2"/>
      <c r="B19" s="210" t="str">
        <f>IF(Tāme!B20="","",Tāme!B20)</f>
        <v/>
      </c>
      <c r="C19" s="210" t="str">
        <f>IF(Tāme!D20="","",Tāme!D20)</f>
        <v/>
      </c>
      <c r="D19" s="211" t="str">
        <f>Tāme!L20</f>
        <v/>
      </c>
      <c r="E19" s="203"/>
      <c r="F19" s="212" t="str">
        <f>Tāme!I20</f>
        <v/>
      </c>
      <c r="G19" s="124"/>
      <c r="H19" s="124"/>
      <c r="I19" s="125"/>
      <c r="J19" s="125"/>
      <c r="K19" s="213">
        <f t="shared" si="3"/>
        <v>0</v>
      </c>
      <c r="L19" s="201"/>
      <c r="M19" s="214" t="str">
        <f t="shared" si="4"/>
        <v/>
      </c>
      <c r="N19" s="214" t="str">
        <f>Tāme!K20</f>
        <v/>
      </c>
      <c r="O19" s="214">
        <v>0</v>
      </c>
      <c r="P19" s="124"/>
      <c r="Q19" s="124"/>
      <c r="R19" s="125"/>
      <c r="S19" s="215">
        <f t="shared" si="5"/>
        <v>0</v>
      </c>
      <c r="T19" s="201"/>
      <c r="U19" s="2"/>
    </row>
    <row r="20" spans="1:21" ht="16.5" outlineLevel="1">
      <c r="A20" s="2"/>
      <c r="B20" s="210" t="str">
        <f>IF(Tāme!B21="","",Tāme!B21)</f>
        <v/>
      </c>
      <c r="C20" s="210" t="str">
        <f>IF(Tāme!D21="","",Tāme!D21)</f>
        <v/>
      </c>
      <c r="D20" s="211" t="str">
        <f>Tāme!L21</f>
        <v/>
      </c>
      <c r="E20" s="203"/>
      <c r="F20" s="212" t="str">
        <f>Tāme!I21</f>
        <v/>
      </c>
      <c r="G20" s="124"/>
      <c r="H20" s="124"/>
      <c r="I20" s="125"/>
      <c r="J20" s="125"/>
      <c r="K20" s="213">
        <f t="shared" si="3"/>
        <v>0</v>
      </c>
      <c r="L20" s="201"/>
      <c r="M20" s="214" t="str">
        <f t="shared" si="4"/>
        <v/>
      </c>
      <c r="N20" s="214" t="str">
        <f>Tāme!K21</f>
        <v/>
      </c>
      <c r="O20" s="214">
        <v>0</v>
      </c>
      <c r="P20" s="124"/>
      <c r="Q20" s="124"/>
      <c r="R20" s="125"/>
      <c r="S20" s="215">
        <f t="shared" si="5"/>
        <v>0</v>
      </c>
      <c r="T20" s="201"/>
      <c r="U20" s="2"/>
    </row>
    <row r="21" spans="1:21" ht="16.5" outlineLevel="1">
      <c r="A21" s="2"/>
      <c r="B21" s="210" t="str">
        <f>IF(Tāme!B22="","",Tāme!B22)</f>
        <v/>
      </c>
      <c r="C21" s="210" t="str">
        <f>IF(Tāme!D22="","",Tāme!D22)</f>
        <v/>
      </c>
      <c r="D21" s="211" t="str">
        <f>Tāme!L22</f>
        <v/>
      </c>
      <c r="E21" s="203"/>
      <c r="F21" s="212" t="str">
        <f>Tāme!I22</f>
        <v/>
      </c>
      <c r="G21" s="124"/>
      <c r="H21" s="124"/>
      <c r="I21" s="125"/>
      <c r="J21" s="125"/>
      <c r="K21" s="213">
        <f t="shared" si="3"/>
        <v>0</v>
      </c>
      <c r="L21" s="201"/>
      <c r="M21" s="214" t="str">
        <f t="shared" si="4"/>
        <v/>
      </c>
      <c r="N21" s="214" t="str">
        <f>Tāme!K22</f>
        <v/>
      </c>
      <c r="O21" s="214">
        <v>0</v>
      </c>
      <c r="P21" s="124"/>
      <c r="Q21" s="124"/>
      <c r="R21" s="125"/>
      <c r="S21" s="215">
        <f t="shared" si="5"/>
        <v>0</v>
      </c>
      <c r="T21" s="201"/>
      <c r="U21" s="2"/>
    </row>
    <row r="22" spans="1:21" ht="16.5" outlineLevel="1">
      <c r="A22" s="2"/>
      <c r="B22" s="210" t="str">
        <f>IF(Tāme!B23="","",Tāme!B23)</f>
        <v/>
      </c>
      <c r="C22" s="210" t="str">
        <f>IF(Tāme!D23="","",Tāme!D23)</f>
        <v/>
      </c>
      <c r="D22" s="211" t="str">
        <f>Tāme!L23</f>
        <v/>
      </c>
      <c r="E22" s="203"/>
      <c r="F22" s="212" t="str">
        <f>Tāme!I23</f>
        <v/>
      </c>
      <c r="G22" s="124"/>
      <c r="H22" s="124"/>
      <c r="I22" s="125"/>
      <c r="J22" s="125"/>
      <c r="K22" s="213">
        <f t="shared" si="3"/>
        <v>0</v>
      </c>
      <c r="L22" s="201"/>
      <c r="M22" s="214" t="str">
        <f t="shared" si="4"/>
        <v/>
      </c>
      <c r="N22" s="214" t="str">
        <f>Tāme!K23</f>
        <v/>
      </c>
      <c r="O22" s="214">
        <v>0</v>
      </c>
      <c r="P22" s="124"/>
      <c r="Q22" s="124"/>
      <c r="R22" s="125"/>
      <c r="S22" s="215">
        <f t="shared" si="5"/>
        <v>0</v>
      </c>
      <c r="T22" s="201"/>
      <c r="U22" s="2"/>
    </row>
    <row r="23" spans="1:21" ht="16.5" outlineLevel="1">
      <c r="A23" s="2"/>
      <c r="B23" s="210" t="str">
        <f>IF(Tāme!B24="","",Tāme!B24)</f>
        <v/>
      </c>
      <c r="C23" s="210" t="str">
        <f>IF(Tāme!D24="","",Tāme!D24)</f>
        <v/>
      </c>
      <c r="D23" s="211" t="str">
        <f>Tāme!L24</f>
        <v/>
      </c>
      <c r="E23" s="203"/>
      <c r="F23" s="212" t="str">
        <f>Tāme!I24</f>
        <v/>
      </c>
      <c r="G23" s="124"/>
      <c r="H23" s="124"/>
      <c r="I23" s="125"/>
      <c r="J23" s="125"/>
      <c r="K23" s="213">
        <f t="shared" si="3"/>
        <v>0</v>
      </c>
      <c r="L23" s="201"/>
      <c r="M23" s="214" t="str">
        <f t="shared" si="4"/>
        <v/>
      </c>
      <c r="N23" s="214" t="str">
        <f>Tāme!K24</f>
        <v/>
      </c>
      <c r="O23" s="214">
        <v>0</v>
      </c>
      <c r="P23" s="124"/>
      <c r="Q23" s="124"/>
      <c r="R23" s="125"/>
      <c r="S23" s="215">
        <f t="shared" si="5"/>
        <v>0</v>
      </c>
      <c r="T23" s="201"/>
      <c r="U23" s="2"/>
    </row>
    <row r="24" spans="1:21" ht="16.5" outlineLevel="1">
      <c r="A24" s="2"/>
      <c r="B24" s="210" t="str">
        <f>IF(Tāme!B25="","",Tāme!B25)</f>
        <v/>
      </c>
      <c r="C24" s="210" t="str">
        <f>IF(Tāme!D25="","",Tāme!D25)</f>
        <v/>
      </c>
      <c r="D24" s="211" t="str">
        <f>Tāme!L25</f>
        <v/>
      </c>
      <c r="E24" s="203"/>
      <c r="F24" s="212" t="str">
        <f>Tāme!I25</f>
        <v/>
      </c>
      <c r="G24" s="124"/>
      <c r="H24" s="124"/>
      <c r="I24" s="125"/>
      <c r="J24" s="125"/>
      <c r="K24" s="213">
        <f t="shared" si="3"/>
        <v>0</v>
      </c>
      <c r="L24" s="201"/>
      <c r="M24" s="214" t="str">
        <f t="shared" si="4"/>
        <v/>
      </c>
      <c r="N24" s="214" t="str">
        <f>Tāme!K25</f>
        <v/>
      </c>
      <c r="O24" s="214">
        <v>0</v>
      </c>
      <c r="P24" s="124"/>
      <c r="Q24" s="124"/>
      <c r="R24" s="125"/>
      <c r="S24" s="215">
        <f t="shared" si="5"/>
        <v>0</v>
      </c>
      <c r="T24" s="201"/>
      <c r="U24" s="2"/>
    </row>
    <row r="25" spans="1:21" ht="16.5" outlineLevel="1">
      <c r="A25" s="2"/>
      <c r="B25" s="210" t="str">
        <f>IF(Tāme!B26="","",Tāme!B26)</f>
        <v/>
      </c>
      <c r="C25" s="210" t="str">
        <f>IF(Tāme!D26="","",Tāme!D26)</f>
        <v/>
      </c>
      <c r="D25" s="211" t="str">
        <f>Tāme!L26</f>
        <v/>
      </c>
      <c r="E25" s="203"/>
      <c r="F25" s="212" t="str">
        <f>Tāme!I26</f>
        <v/>
      </c>
      <c r="G25" s="124"/>
      <c r="H25" s="124"/>
      <c r="I25" s="125"/>
      <c r="J25" s="125"/>
      <c r="K25" s="213">
        <f t="shared" si="3"/>
        <v>0</v>
      </c>
      <c r="L25" s="201"/>
      <c r="M25" s="214" t="str">
        <f t="shared" si="4"/>
        <v/>
      </c>
      <c r="N25" s="214" t="str">
        <f>Tāme!K26</f>
        <v/>
      </c>
      <c r="O25" s="214">
        <v>0</v>
      </c>
      <c r="P25" s="124"/>
      <c r="Q25" s="124"/>
      <c r="R25" s="125"/>
      <c r="S25" s="215">
        <f t="shared" si="5"/>
        <v>0</v>
      </c>
      <c r="T25" s="201"/>
      <c r="U25" s="2"/>
    </row>
    <row r="26" spans="1:21" ht="16.5" outlineLevel="1">
      <c r="A26" s="2"/>
      <c r="B26" s="210" t="str">
        <f>IF(Tāme!B27="","",Tāme!B27)</f>
        <v/>
      </c>
      <c r="C26" s="210" t="str">
        <f>IF(Tāme!D27="","",Tāme!D27)</f>
        <v/>
      </c>
      <c r="D26" s="211" t="str">
        <f>Tāme!L27</f>
        <v/>
      </c>
      <c r="E26" s="203"/>
      <c r="F26" s="212" t="str">
        <f>Tāme!I27</f>
        <v/>
      </c>
      <c r="G26" s="124"/>
      <c r="H26" s="124"/>
      <c r="I26" s="125"/>
      <c r="J26" s="125"/>
      <c r="K26" s="213">
        <f t="shared" si="3"/>
        <v>0</v>
      </c>
      <c r="L26" s="201"/>
      <c r="M26" s="214" t="str">
        <f t="shared" si="4"/>
        <v/>
      </c>
      <c r="N26" s="214" t="str">
        <f>Tāme!K27</f>
        <v/>
      </c>
      <c r="O26" s="214">
        <v>0</v>
      </c>
      <c r="P26" s="124"/>
      <c r="Q26" s="124"/>
      <c r="R26" s="125"/>
      <c r="S26" s="215">
        <f t="shared" si="5"/>
        <v>0</v>
      </c>
      <c r="T26" s="201"/>
      <c r="U26" s="2"/>
    </row>
    <row r="27" spans="1:21" ht="16.5" outlineLevel="1">
      <c r="A27" s="2"/>
      <c r="B27" s="210" t="str">
        <f>IF(Tāme!B28="","",Tāme!B28)</f>
        <v/>
      </c>
      <c r="C27" s="210" t="str">
        <f>IF(Tāme!D28="","",Tāme!D28)</f>
        <v/>
      </c>
      <c r="D27" s="211" t="str">
        <f>Tāme!L28</f>
        <v/>
      </c>
      <c r="E27" s="203"/>
      <c r="F27" s="212" t="str">
        <f>Tāme!I28</f>
        <v/>
      </c>
      <c r="G27" s="124"/>
      <c r="H27" s="124"/>
      <c r="I27" s="125"/>
      <c r="J27" s="125"/>
      <c r="K27" s="213">
        <f t="shared" si="3"/>
        <v>0</v>
      </c>
      <c r="L27" s="201"/>
      <c r="M27" s="214" t="str">
        <f t="shared" si="4"/>
        <v/>
      </c>
      <c r="N27" s="214" t="str">
        <f>Tāme!K28</f>
        <v/>
      </c>
      <c r="O27" s="214">
        <v>0</v>
      </c>
      <c r="P27" s="124"/>
      <c r="Q27" s="124"/>
      <c r="R27" s="125"/>
      <c r="S27" s="215">
        <f t="shared" si="5"/>
        <v>0</v>
      </c>
      <c r="T27" s="201"/>
      <c r="U27" s="2"/>
    </row>
    <row r="28" spans="1:21" ht="40.5" customHeight="1">
      <c r="A28" s="2"/>
      <c r="B28" s="363" t="str">
        <f>Tāme!C31</f>
        <v>II.ENERGOEFEKTIVITĀTES PAAUGSTINĀŠANA IEKĀRTĀS UN SEKUNDĀRO ENERGORESURSU ATGŪŠANA NO RAŽOŠANAS TEHNOLOĢISKAJIEM PROCESIEM</v>
      </c>
      <c r="C28" s="364"/>
      <c r="D28" s="209">
        <f>SUM(D29:D43)</f>
        <v>0</v>
      </c>
      <c r="E28" s="203"/>
      <c r="F28" s="209">
        <f aca="true" t="shared" si="6" ref="F28:S28">SUM(F29:F43)</f>
        <v>0</v>
      </c>
      <c r="G28" s="209">
        <f t="shared" si="6"/>
        <v>0</v>
      </c>
      <c r="H28" s="209">
        <f t="shared" si="6"/>
        <v>0</v>
      </c>
      <c r="I28" s="209">
        <f t="shared" si="6"/>
        <v>0</v>
      </c>
      <c r="J28" s="209">
        <f t="shared" si="6"/>
        <v>0</v>
      </c>
      <c r="K28" s="209">
        <f>SUM(K29:K43)</f>
        <v>0</v>
      </c>
      <c r="L28" s="201"/>
      <c r="M28" s="209">
        <f>SUM(M29:M43)</f>
        <v>0</v>
      </c>
      <c r="N28" s="209"/>
      <c r="O28" s="209"/>
      <c r="P28" s="209">
        <f t="shared" si="6"/>
        <v>0</v>
      </c>
      <c r="Q28" s="209">
        <f t="shared" si="6"/>
        <v>0</v>
      </c>
      <c r="R28" s="209">
        <f t="shared" si="6"/>
        <v>0</v>
      </c>
      <c r="S28" s="209">
        <f t="shared" si="6"/>
        <v>0</v>
      </c>
      <c r="T28" s="201"/>
      <c r="U28" s="2"/>
    </row>
    <row r="29" spans="1:21" ht="16.5">
      <c r="A29" s="2"/>
      <c r="B29" s="210" t="str">
        <f>IF(Tāme!B35="","",Tāme!B35)</f>
        <v/>
      </c>
      <c r="C29" s="210" t="str">
        <f>IF(Tāme!D35="","",Tāme!D35)</f>
        <v/>
      </c>
      <c r="D29" s="211" t="str">
        <f>Tāme!I35</f>
        <v/>
      </c>
      <c r="E29" s="203"/>
      <c r="F29" s="212" t="str">
        <f>IF(Tāme!I35&gt;0,IF(Aprekiniem!$B$23=1,Tāme!I35,'Atbalsta noteikšana no 01.2024'!N20),"")</f>
        <v/>
      </c>
      <c r="G29" s="124"/>
      <c r="H29" s="124"/>
      <c r="I29" s="125"/>
      <c r="J29" s="125"/>
      <c r="K29" s="213">
        <f>IF(F29="",0,F29-SUM(G29:J29))</f>
        <v>0</v>
      </c>
      <c r="L29" s="201"/>
      <c r="M29" s="214" t="str">
        <f>_xlfn.IFERROR(N29+O29,"")</f>
        <v/>
      </c>
      <c r="N29" s="214" t="str">
        <f>Tāme!K35</f>
        <v/>
      </c>
      <c r="O29" s="212" t="str">
        <f>IF(Aprekiniem!$B$23=1,"",'Atbalsta noteikšana no 01.2024'!O20)</f>
        <v/>
      </c>
      <c r="P29" s="124"/>
      <c r="Q29" s="124"/>
      <c r="R29" s="125"/>
      <c r="S29" s="215">
        <f>IF(M29="",0,M29-SUM(P29:R29))</f>
        <v>0</v>
      </c>
      <c r="T29" s="201"/>
      <c r="U29" s="2"/>
    </row>
    <row r="30" spans="1:21" ht="16.5">
      <c r="A30" s="2"/>
      <c r="B30" s="210" t="str">
        <f>IF(Tāme!B36="","",Tāme!B36)</f>
        <v/>
      </c>
      <c r="C30" s="210" t="str">
        <f>IF(Tāme!D36="","",Tāme!D36)</f>
        <v/>
      </c>
      <c r="D30" s="211" t="str">
        <f>Tāme!L36</f>
        <v/>
      </c>
      <c r="E30" s="203"/>
      <c r="F30" s="212" t="str">
        <f>IF(Tāme!I36&gt;0,IF(Aprekiniem!$B$23=1,Tāme!I36,'Atbalsta noteikšana no 01.2024'!N21),"")</f>
        <v/>
      </c>
      <c r="G30" s="124"/>
      <c r="H30" s="124"/>
      <c r="I30" s="125"/>
      <c r="J30" s="125"/>
      <c r="K30" s="213">
        <f aca="true" t="shared" si="7" ref="K30:K43">IF(F30="",0,F30-SUM(G30:J30))</f>
        <v>0</v>
      </c>
      <c r="L30" s="201"/>
      <c r="M30" s="214" t="str">
        <f aca="true" t="shared" si="8" ref="M30:M43">_xlfn.IFERROR(N30+O30,"")</f>
        <v/>
      </c>
      <c r="N30" s="214" t="str">
        <f>Tāme!K36</f>
        <v/>
      </c>
      <c r="O30" s="212" t="str">
        <f>IF(Aprekiniem!$B$23=1,"",'Atbalsta noteikšana no 01.2024'!O21)</f>
        <v/>
      </c>
      <c r="P30" s="124"/>
      <c r="Q30" s="124"/>
      <c r="R30" s="125"/>
      <c r="S30" s="215">
        <f aca="true" t="shared" si="9" ref="S30:S43">IF(M30="",0,M30-SUM(P30:R30))</f>
        <v>0</v>
      </c>
      <c r="T30" s="201"/>
      <c r="U30" s="2"/>
    </row>
    <row r="31" spans="1:21" ht="16.5" outlineLevel="1">
      <c r="A31" s="2"/>
      <c r="B31" s="210" t="str">
        <f>IF(Tāme!B37="","",Tāme!B37)</f>
        <v/>
      </c>
      <c r="C31" s="210" t="str">
        <f>IF(Tāme!D37="","",Tāme!D37)</f>
        <v/>
      </c>
      <c r="D31" s="211" t="str">
        <f>Tāme!L37</f>
        <v/>
      </c>
      <c r="E31" s="203"/>
      <c r="F31" s="212" t="str">
        <f>IF(Tāme!I37&gt;0,IF(Aprekiniem!$B$23=1,Tāme!I37,'Atbalsta noteikšana no 01.2024'!N22),"")</f>
        <v/>
      </c>
      <c r="G31" s="124"/>
      <c r="H31" s="124"/>
      <c r="I31" s="125"/>
      <c r="J31" s="125"/>
      <c r="K31" s="213">
        <f t="shared" si="7"/>
        <v>0</v>
      </c>
      <c r="L31" s="201"/>
      <c r="M31" s="214" t="str">
        <f t="shared" si="8"/>
        <v/>
      </c>
      <c r="N31" s="214" t="str">
        <f>Tāme!K37</f>
        <v/>
      </c>
      <c r="O31" s="212" t="str">
        <f>IF(Aprekiniem!$B$23=1,"",'Atbalsta noteikšana no 01.2024'!O22)</f>
        <v/>
      </c>
      <c r="P31" s="124"/>
      <c r="Q31" s="124"/>
      <c r="R31" s="125"/>
      <c r="S31" s="215">
        <f t="shared" si="9"/>
        <v>0</v>
      </c>
      <c r="T31" s="201"/>
      <c r="U31" s="2"/>
    </row>
    <row r="32" spans="1:21" ht="16.5" outlineLevel="1">
      <c r="A32" s="2"/>
      <c r="B32" s="210" t="str">
        <f>IF(Tāme!B38="","",Tāme!B38)</f>
        <v/>
      </c>
      <c r="C32" s="210" t="str">
        <f>IF(Tāme!D38="","",Tāme!D38)</f>
        <v/>
      </c>
      <c r="D32" s="211" t="str">
        <f>Tāme!L38</f>
        <v/>
      </c>
      <c r="E32" s="203"/>
      <c r="F32" s="212" t="str">
        <f>IF(Tāme!I38&gt;0,IF(Aprekiniem!$B$23=1,Tāme!I38,'Atbalsta noteikšana no 01.2024'!N23),"")</f>
        <v/>
      </c>
      <c r="G32" s="124"/>
      <c r="H32" s="124"/>
      <c r="I32" s="125"/>
      <c r="J32" s="125"/>
      <c r="K32" s="213">
        <f t="shared" si="7"/>
        <v>0</v>
      </c>
      <c r="L32" s="201"/>
      <c r="M32" s="214" t="str">
        <f t="shared" si="8"/>
        <v/>
      </c>
      <c r="N32" s="214" t="str">
        <f>Tāme!K38</f>
        <v/>
      </c>
      <c r="O32" s="212" t="str">
        <f>IF(Aprekiniem!$B$23=1,"",'Atbalsta noteikšana no 01.2024'!O23)</f>
        <v/>
      </c>
      <c r="P32" s="124"/>
      <c r="Q32" s="124"/>
      <c r="R32" s="125"/>
      <c r="S32" s="215">
        <f t="shared" si="9"/>
        <v>0</v>
      </c>
      <c r="T32" s="201"/>
      <c r="U32" s="2"/>
    </row>
    <row r="33" spans="1:21" ht="16.5" outlineLevel="1">
      <c r="A33" s="2"/>
      <c r="B33" s="210" t="str">
        <f>IF(Tāme!B39="","",Tāme!B39)</f>
        <v/>
      </c>
      <c r="C33" s="210" t="str">
        <f>IF(Tāme!D39="","",Tāme!D39)</f>
        <v/>
      </c>
      <c r="D33" s="211" t="str">
        <f>Tāme!L39</f>
        <v/>
      </c>
      <c r="E33" s="203"/>
      <c r="F33" s="213" t="str">
        <f>IF(Tāme!I39&gt;0,IF(Aprekiniem!$B$23=1,Tāme!I39,'Atbalsta noteikšana no 01.2024'!N24),"")</f>
        <v/>
      </c>
      <c r="G33" s="124"/>
      <c r="H33" s="124"/>
      <c r="I33" s="125"/>
      <c r="J33" s="125"/>
      <c r="K33" s="213">
        <f t="shared" si="7"/>
        <v>0</v>
      </c>
      <c r="L33" s="201"/>
      <c r="M33" s="214" t="str">
        <f t="shared" si="8"/>
        <v/>
      </c>
      <c r="N33" s="214" t="str">
        <f>Tāme!K39</f>
        <v/>
      </c>
      <c r="O33" s="213" t="str">
        <f>IF(Aprekiniem!$B$23=1,"",'Atbalsta noteikšana no 01.2024'!O24)</f>
        <v/>
      </c>
      <c r="P33" s="124"/>
      <c r="Q33" s="124"/>
      <c r="R33" s="125"/>
      <c r="S33" s="215">
        <f t="shared" si="9"/>
        <v>0</v>
      </c>
      <c r="T33" s="201"/>
      <c r="U33" s="2"/>
    </row>
    <row r="34" spans="1:21" ht="16.5" outlineLevel="1">
      <c r="A34" s="2"/>
      <c r="B34" s="210" t="str">
        <f>IF(Tāme!B40="","",Tāme!B40)</f>
        <v/>
      </c>
      <c r="C34" s="210" t="str">
        <f>IF(Tāme!D40="","",Tāme!D40)</f>
        <v/>
      </c>
      <c r="D34" s="211" t="str">
        <f>Tāme!L40</f>
        <v/>
      </c>
      <c r="E34" s="203"/>
      <c r="F34" s="213" t="str">
        <f>IF(Tāme!I40&gt;0,IF(Aprekiniem!$B$23=1,Tāme!I40,'Atbalsta noteikšana no 01.2024'!N25),"")</f>
        <v/>
      </c>
      <c r="G34" s="124"/>
      <c r="H34" s="124"/>
      <c r="I34" s="125"/>
      <c r="J34" s="125"/>
      <c r="K34" s="213">
        <f t="shared" si="7"/>
        <v>0</v>
      </c>
      <c r="L34" s="201"/>
      <c r="M34" s="214" t="str">
        <f t="shared" si="8"/>
        <v/>
      </c>
      <c r="N34" s="214" t="str">
        <f>Tāme!K40</f>
        <v/>
      </c>
      <c r="O34" s="213" t="str">
        <f>IF(Aprekiniem!$B$23=1,"",'Atbalsta noteikšana no 01.2024'!O25)</f>
        <v/>
      </c>
      <c r="P34" s="124"/>
      <c r="Q34" s="124"/>
      <c r="R34" s="125"/>
      <c r="S34" s="215">
        <f t="shared" si="9"/>
        <v>0</v>
      </c>
      <c r="T34" s="201"/>
      <c r="U34" s="2"/>
    </row>
    <row r="35" spans="1:21" ht="16.5" outlineLevel="1">
      <c r="A35" s="2"/>
      <c r="B35" s="210" t="str">
        <f>IF(Tāme!B41="","",Tāme!B41)</f>
        <v/>
      </c>
      <c r="C35" s="210" t="str">
        <f>IF(Tāme!D41="","",Tāme!D41)</f>
        <v/>
      </c>
      <c r="D35" s="211" t="str">
        <f>Tāme!L41</f>
        <v/>
      </c>
      <c r="E35" s="203"/>
      <c r="F35" s="213" t="str">
        <f>IF(Tāme!I41&gt;0,IF(Aprekiniem!$B$23=1,Tāme!I41,'Atbalsta noteikšana no 01.2024'!N26),"")</f>
        <v/>
      </c>
      <c r="G35" s="124"/>
      <c r="H35" s="124"/>
      <c r="I35" s="125"/>
      <c r="J35" s="125"/>
      <c r="K35" s="213">
        <f t="shared" si="7"/>
        <v>0</v>
      </c>
      <c r="L35" s="201"/>
      <c r="M35" s="214" t="str">
        <f t="shared" si="8"/>
        <v/>
      </c>
      <c r="N35" s="214" t="str">
        <f>Tāme!K41</f>
        <v/>
      </c>
      <c r="O35" s="213" t="str">
        <f>IF(Aprekiniem!$B$23=1,"",'Atbalsta noteikšana no 01.2024'!O26)</f>
        <v/>
      </c>
      <c r="P35" s="124"/>
      <c r="Q35" s="124"/>
      <c r="R35" s="125"/>
      <c r="S35" s="215">
        <f t="shared" si="9"/>
        <v>0</v>
      </c>
      <c r="T35" s="201"/>
      <c r="U35" s="2"/>
    </row>
    <row r="36" spans="1:21" ht="16.5" outlineLevel="1">
      <c r="A36" s="2"/>
      <c r="B36" s="210" t="str">
        <f>IF(Tāme!B42="","",Tāme!B42)</f>
        <v/>
      </c>
      <c r="C36" s="210" t="str">
        <f>IF(Tāme!D42="","",Tāme!D42)</f>
        <v/>
      </c>
      <c r="D36" s="211" t="str">
        <f>Tāme!L42</f>
        <v/>
      </c>
      <c r="E36" s="203"/>
      <c r="F36" s="213" t="str">
        <f>IF(Tāme!I42&gt;0,IF(Aprekiniem!$B$23=1,Tāme!I42,'Atbalsta noteikšana no 01.2024'!N27),"")</f>
        <v/>
      </c>
      <c r="G36" s="124"/>
      <c r="H36" s="124"/>
      <c r="I36" s="125"/>
      <c r="J36" s="125"/>
      <c r="K36" s="213">
        <f t="shared" si="7"/>
        <v>0</v>
      </c>
      <c r="L36" s="201"/>
      <c r="M36" s="214" t="str">
        <f t="shared" si="8"/>
        <v/>
      </c>
      <c r="N36" s="214" t="str">
        <f>Tāme!K42</f>
        <v/>
      </c>
      <c r="O36" s="213" t="str">
        <f>IF(Aprekiniem!$B$23=1,"",'Atbalsta noteikšana no 01.2024'!O27)</f>
        <v/>
      </c>
      <c r="P36" s="124"/>
      <c r="Q36" s="124"/>
      <c r="R36" s="125"/>
      <c r="S36" s="215">
        <f t="shared" si="9"/>
        <v>0</v>
      </c>
      <c r="T36" s="201"/>
      <c r="U36" s="2"/>
    </row>
    <row r="37" spans="1:21" ht="16.5" outlineLevel="1">
      <c r="A37" s="2"/>
      <c r="B37" s="210" t="str">
        <f>IF(Tāme!B43="","",Tāme!B43)</f>
        <v/>
      </c>
      <c r="C37" s="210" t="str">
        <f>IF(Tāme!D43="","",Tāme!D43)</f>
        <v/>
      </c>
      <c r="D37" s="211" t="str">
        <f>Tāme!L43</f>
        <v/>
      </c>
      <c r="E37" s="203"/>
      <c r="F37" s="213" t="str">
        <f>IF(Tāme!I43&gt;0,IF(Aprekiniem!$B$23=1,Tāme!I43,'Atbalsta noteikšana no 01.2024'!N28),"")</f>
        <v/>
      </c>
      <c r="G37" s="124"/>
      <c r="H37" s="124"/>
      <c r="I37" s="125"/>
      <c r="J37" s="125"/>
      <c r="K37" s="213">
        <f t="shared" si="7"/>
        <v>0</v>
      </c>
      <c r="L37" s="201"/>
      <c r="M37" s="214" t="str">
        <f t="shared" si="8"/>
        <v/>
      </c>
      <c r="N37" s="214" t="str">
        <f>Tāme!K43</f>
        <v/>
      </c>
      <c r="O37" s="213" t="str">
        <f>IF(Aprekiniem!$B$23=1,"",'Atbalsta noteikšana no 01.2024'!O28)</f>
        <v/>
      </c>
      <c r="P37" s="124"/>
      <c r="Q37" s="124"/>
      <c r="R37" s="125"/>
      <c r="S37" s="215">
        <f t="shared" si="9"/>
        <v>0</v>
      </c>
      <c r="T37" s="201"/>
      <c r="U37" s="2"/>
    </row>
    <row r="38" spans="1:21" ht="16.5" outlineLevel="1">
      <c r="A38" s="2"/>
      <c r="B38" s="210" t="str">
        <f>IF(Tāme!B44="","",Tāme!B44)</f>
        <v/>
      </c>
      <c r="C38" s="210" t="str">
        <f>IF(Tāme!D44="","",Tāme!D44)</f>
        <v/>
      </c>
      <c r="D38" s="211" t="str">
        <f>Tāme!L44</f>
        <v/>
      </c>
      <c r="E38" s="203"/>
      <c r="F38" s="213" t="str">
        <f>IF(Tāme!I44&gt;0,IF(Aprekiniem!$B$23=1,Tāme!I44,'Atbalsta noteikšana no 01.2024'!N29),"")</f>
        <v/>
      </c>
      <c r="G38" s="124"/>
      <c r="H38" s="124"/>
      <c r="I38" s="125"/>
      <c r="J38" s="125"/>
      <c r="K38" s="213">
        <f t="shared" si="7"/>
        <v>0</v>
      </c>
      <c r="L38" s="201"/>
      <c r="M38" s="214" t="str">
        <f t="shared" si="8"/>
        <v/>
      </c>
      <c r="N38" s="214" t="str">
        <f>Tāme!K44</f>
        <v/>
      </c>
      <c r="O38" s="213" t="str">
        <f>IF(Aprekiniem!$B$23=1,"",'Atbalsta noteikšana no 01.2024'!O29)</f>
        <v/>
      </c>
      <c r="P38" s="124"/>
      <c r="Q38" s="124"/>
      <c r="R38" s="125"/>
      <c r="S38" s="215">
        <f t="shared" si="9"/>
        <v>0</v>
      </c>
      <c r="T38" s="201"/>
      <c r="U38" s="2"/>
    </row>
    <row r="39" spans="1:21" ht="16.5" outlineLevel="1">
      <c r="A39" s="2"/>
      <c r="B39" s="210" t="str">
        <f>IF(Tāme!B45="","",Tāme!B45)</f>
        <v/>
      </c>
      <c r="C39" s="210" t="str">
        <f>IF(Tāme!D45="","",Tāme!D45)</f>
        <v/>
      </c>
      <c r="D39" s="211" t="str">
        <f>Tāme!L45</f>
        <v/>
      </c>
      <c r="E39" s="203"/>
      <c r="F39" s="213" t="str">
        <f>IF(Tāme!I45&gt;0,IF(Aprekiniem!$B$23=1,Tāme!I45,'Atbalsta noteikšana no 01.2024'!N30),"")</f>
        <v/>
      </c>
      <c r="G39" s="124"/>
      <c r="H39" s="124"/>
      <c r="I39" s="125"/>
      <c r="J39" s="125"/>
      <c r="K39" s="213">
        <f t="shared" si="7"/>
        <v>0</v>
      </c>
      <c r="L39" s="201"/>
      <c r="M39" s="214" t="str">
        <f t="shared" si="8"/>
        <v/>
      </c>
      <c r="N39" s="214" t="str">
        <f>Tāme!K45</f>
        <v/>
      </c>
      <c r="O39" s="213" t="str">
        <f>IF(Aprekiniem!$B$23=1,"",'Atbalsta noteikšana no 01.2024'!O30)</f>
        <v/>
      </c>
      <c r="P39" s="124"/>
      <c r="Q39" s="124"/>
      <c r="R39" s="125"/>
      <c r="S39" s="215">
        <f t="shared" si="9"/>
        <v>0</v>
      </c>
      <c r="T39" s="201"/>
      <c r="U39" s="2"/>
    </row>
    <row r="40" spans="1:21" ht="16.5" outlineLevel="1">
      <c r="A40" s="2"/>
      <c r="B40" s="210" t="str">
        <f>IF(Tāme!B46="","",Tāme!B46)</f>
        <v/>
      </c>
      <c r="C40" s="210" t="str">
        <f>IF(Tāme!D46="","",Tāme!D46)</f>
        <v/>
      </c>
      <c r="D40" s="211" t="str">
        <f>Tāme!L46</f>
        <v/>
      </c>
      <c r="E40" s="203"/>
      <c r="F40" s="213" t="str">
        <f>IF(Tāme!I46&gt;0,IF(Aprekiniem!$B$23=1,Tāme!I46,'Atbalsta noteikšana no 01.2024'!N31),"")</f>
        <v/>
      </c>
      <c r="G40" s="124"/>
      <c r="H40" s="124"/>
      <c r="I40" s="125"/>
      <c r="J40" s="125"/>
      <c r="K40" s="213">
        <f t="shared" si="7"/>
        <v>0</v>
      </c>
      <c r="L40" s="201"/>
      <c r="M40" s="214" t="str">
        <f t="shared" si="8"/>
        <v/>
      </c>
      <c r="N40" s="214" t="str">
        <f>Tāme!K46</f>
        <v/>
      </c>
      <c r="O40" s="213" t="str">
        <f>IF(Aprekiniem!$B$23=1,"",'Atbalsta noteikšana no 01.2024'!O31)</f>
        <v/>
      </c>
      <c r="P40" s="124"/>
      <c r="Q40" s="124"/>
      <c r="R40" s="125"/>
      <c r="S40" s="215">
        <f t="shared" si="9"/>
        <v>0</v>
      </c>
      <c r="T40" s="201"/>
      <c r="U40" s="2"/>
    </row>
    <row r="41" spans="1:21" ht="16.5" outlineLevel="1">
      <c r="A41" s="2"/>
      <c r="B41" s="210" t="str">
        <f>IF(Tāme!B47="","",Tāme!B47)</f>
        <v/>
      </c>
      <c r="C41" s="210" t="str">
        <f>IF(Tāme!D47="","",Tāme!D47)</f>
        <v/>
      </c>
      <c r="D41" s="211" t="str">
        <f>Tāme!L47</f>
        <v/>
      </c>
      <c r="E41" s="203"/>
      <c r="F41" s="213" t="str">
        <f>IF(Tāme!I47&gt;0,IF(Aprekiniem!$B$23=1,Tāme!I47,'Atbalsta noteikšana no 01.2024'!N32),"")</f>
        <v/>
      </c>
      <c r="G41" s="124"/>
      <c r="H41" s="124"/>
      <c r="I41" s="125"/>
      <c r="J41" s="125"/>
      <c r="K41" s="213">
        <f t="shared" si="7"/>
        <v>0</v>
      </c>
      <c r="L41" s="201"/>
      <c r="M41" s="214" t="str">
        <f t="shared" si="8"/>
        <v/>
      </c>
      <c r="N41" s="214" t="str">
        <f>Tāme!K47</f>
        <v/>
      </c>
      <c r="O41" s="213" t="str">
        <f>IF(Aprekiniem!$B$23=1,"",'Atbalsta noteikšana no 01.2024'!O32)</f>
        <v/>
      </c>
      <c r="P41" s="124"/>
      <c r="Q41" s="124"/>
      <c r="R41" s="125"/>
      <c r="S41" s="215">
        <f t="shared" si="9"/>
        <v>0</v>
      </c>
      <c r="T41" s="201"/>
      <c r="U41" s="2"/>
    </row>
    <row r="42" spans="1:21" ht="16.5" outlineLevel="1">
      <c r="A42" s="2"/>
      <c r="B42" s="210" t="str">
        <f>IF(Tāme!B48="","",Tāme!B48)</f>
        <v/>
      </c>
      <c r="C42" s="210" t="str">
        <f>IF(Tāme!D48="","",Tāme!D48)</f>
        <v/>
      </c>
      <c r="D42" s="211" t="str">
        <f>Tāme!L48</f>
        <v/>
      </c>
      <c r="E42" s="203"/>
      <c r="F42" s="213" t="str">
        <f>IF(Tāme!I48&gt;0,IF(Aprekiniem!$B$23=1,Tāme!I48,'Atbalsta noteikšana no 01.2024'!N33),"")</f>
        <v/>
      </c>
      <c r="G42" s="124"/>
      <c r="H42" s="124"/>
      <c r="I42" s="125"/>
      <c r="J42" s="125"/>
      <c r="K42" s="213">
        <f t="shared" si="7"/>
        <v>0</v>
      </c>
      <c r="L42" s="201"/>
      <c r="M42" s="214" t="str">
        <f t="shared" si="8"/>
        <v/>
      </c>
      <c r="N42" s="214" t="str">
        <f>Tāme!K48</f>
        <v/>
      </c>
      <c r="O42" s="213" t="str">
        <f>IF(Aprekiniem!$B$23=1,"",'Atbalsta noteikšana no 01.2024'!O33)</f>
        <v/>
      </c>
      <c r="P42" s="124"/>
      <c r="Q42" s="124"/>
      <c r="R42" s="125"/>
      <c r="S42" s="215">
        <f t="shared" si="9"/>
        <v>0</v>
      </c>
      <c r="T42" s="201"/>
      <c r="U42" s="2"/>
    </row>
    <row r="43" spans="1:21" ht="16.5" outlineLevel="1">
      <c r="A43" s="2"/>
      <c r="B43" s="210" t="str">
        <f>IF(Tāme!B49="","",Tāme!B49)</f>
        <v/>
      </c>
      <c r="C43" s="210" t="str">
        <f>IF(Tāme!D49="","",Tāme!D49)</f>
        <v/>
      </c>
      <c r="D43" s="211" t="str">
        <f>Tāme!L49</f>
        <v/>
      </c>
      <c r="E43" s="203"/>
      <c r="F43" s="213" t="str">
        <f>IF(Tāme!I49&gt;0,IF(Aprekiniem!$B$23=1,Tāme!I49,'Atbalsta noteikšana no 01.2024'!N34),"")</f>
        <v/>
      </c>
      <c r="G43" s="124"/>
      <c r="H43" s="124"/>
      <c r="I43" s="125"/>
      <c r="J43" s="125"/>
      <c r="K43" s="213">
        <f t="shared" si="7"/>
        <v>0</v>
      </c>
      <c r="L43" s="201"/>
      <c r="M43" s="214" t="str">
        <f t="shared" si="8"/>
        <v/>
      </c>
      <c r="N43" s="214" t="str">
        <f>Tāme!K49</f>
        <v/>
      </c>
      <c r="O43" s="213" t="str">
        <f>IF(Aprekiniem!$B$23=1,"",'Atbalsta noteikšana no 01.2024'!O34)</f>
        <v/>
      </c>
      <c r="P43" s="124"/>
      <c r="Q43" s="124"/>
      <c r="R43" s="125"/>
      <c r="S43" s="215">
        <f t="shared" si="9"/>
        <v>0</v>
      </c>
      <c r="T43" s="201"/>
      <c r="U43" s="2"/>
    </row>
    <row r="44" spans="1:21" ht="21.75" customHeight="1">
      <c r="A44" s="2"/>
      <c r="B44" s="359" t="s">
        <v>75</v>
      </c>
      <c r="C44" s="359"/>
      <c r="D44" s="216">
        <f aca="true" t="shared" si="10" ref="D44:F44">D12+D28</f>
        <v>0</v>
      </c>
      <c r="E44" s="216"/>
      <c r="F44" s="216">
        <f t="shared" si="10"/>
        <v>0</v>
      </c>
      <c r="G44" s="216">
        <f aca="true" t="shared" si="11" ref="G44:S44">G12+G28</f>
        <v>0</v>
      </c>
      <c r="H44" s="216">
        <f t="shared" si="11"/>
        <v>0</v>
      </c>
      <c r="I44" s="216">
        <f t="shared" si="11"/>
        <v>0</v>
      </c>
      <c r="J44" s="216">
        <f t="shared" si="11"/>
        <v>0</v>
      </c>
      <c r="K44" s="216">
        <f>K12+K28</f>
        <v>0</v>
      </c>
      <c r="L44" s="201"/>
      <c r="M44" s="216">
        <f t="shared" si="11"/>
        <v>0</v>
      </c>
      <c r="N44" s="216">
        <f t="shared" si="11"/>
        <v>0</v>
      </c>
      <c r="O44" s="216">
        <f t="shared" si="11"/>
        <v>0</v>
      </c>
      <c r="P44" s="216">
        <f t="shared" si="11"/>
        <v>0</v>
      </c>
      <c r="Q44" s="216">
        <f t="shared" si="11"/>
        <v>0</v>
      </c>
      <c r="R44" s="216">
        <f t="shared" si="11"/>
        <v>0</v>
      </c>
      <c r="S44" s="216">
        <f t="shared" si="11"/>
        <v>0</v>
      </c>
      <c r="T44" s="201"/>
      <c r="U44" s="2"/>
    </row>
    <row r="45" spans="13:15" s="2" customFormat="1" ht="16.5">
      <c r="M45" s="44"/>
      <c r="N45" s="44"/>
      <c r="O45" s="44"/>
    </row>
    <row r="46" spans="1:20" s="10" customFormat="1" ht="20.25" customHeight="1">
      <c r="A46" s="11"/>
      <c r="B46" s="358" t="s">
        <v>99</v>
      </c>
      <c r="C46" s="358"/>
      <c r="D46" s="358"/>
      <c r="E46" s="358"/>
      <c r="F46" s="358"/>
      <c r="G46" s="358"/>
      <c r="H46" s="358"/>
      <c r="I46" s="358"/>
      <c r="J46" s="358"/>
      <c r="K46" s="358"/>
      <c r="L46" s="358"/>
      <c r="M46" s="358"/>
      <c r="N46" s="358"/>
      <c r="O46" s="358"/>
      <c r="P46" s="358"/>
      <c r="Q46" s="358"/>
      <c r="R46" s="358"/>
      <c r="S46" s="358"/>
      <c r="T46" s="358"/>
    </row>
    <row r="47" spans="1:20" s="87" customFormat="1" ht="20.25" customHeight="1">
      <c r="A47" s="88"/>
      <c r="B47" s="138"/>
      <c r="C47" s="138"/>
      <c r="D47" s="138"/>
      <c r="E47" s="138"/>
      <c r="F47" s="138"/>
      <c r="G47" s="138"/>
      <c r="H47" s="138"/>
      <c r="I47" s="138"/>
      <c r="J47" s="138"/>
      <c r="K47" s="138"/>
      <c r="L47" s="138"/>
      <c r="M47" s="138"/>
      <c r="N47" s="138"/>
      <c r="O47" s="138"/>
      <c r="P47" s="138"/>
      <c r="Q47" s="138"/>
      <c r="R47" s="138"/>
      <c r="S47" s="138"/>
      <c r="T47" s="138"/>
    </row>
    <row r="48" spans="1:20" s="10" customFormat="1" ht="69.75" customHeight="1">
      <c r="A48" s="11"/>
      <c r="B48" s="350" t="s">
        <v>33</v>
      </c>
      <c r="C48" s="350"/>
      <c r="D48" s="82"/>
      <c r="E48" s="2"/>
      <c r="F48" s="82"/>
      <c r="G48" s="82"/>
      <c r="H48" s="82"/>
      <c r="I48" s="82"/>
      <c r="J48" s="82"/>
      <c r="K48" s="82"/>
      <c r="L48" s="189"/>
      <c r="M48" s="82"/>
      <c r="N48" s="82"/>
      <c r="O48" s="82"/>
      <c r="P48" s="82" t="s">
        <v>45</v>
      </c>
      <c r="Q48" s="82" t="s">
        <v>46</v>
      </c>
      <c r="R48" s="82" t="s">
        <v>76</v>
      </c>
      <c r="S48" s="188" t="s">
        <v>36</v>
      </c>
      <c r="T48" s="45"/>
    </row>
    <row r="49" spans="1:20" s="10" customFormat="1" ht="33.75" customHeight="1">
      <c r="A49" s="11"/>
      <c r="B49" s="351" t="str">
        <f>Tāme!B57</f>
        <v>IZDEVUMU POZĪCIJAS, KAS NEVAR TIKT IEKĻAUTAS PROJEKTA KOPĒJĀS IZMAKSĀS, BET IR NEPIECIEŠAMAS PROJEKTA ĪSTENOŠANAI</v>
      </c>
      <c r="C49" s="352"/>
      <c r="D49" s="136">
        <f>SUM(D50:D56)</f>
        <v>0</v>
      </c>
      <c r="E49" s="2"/>
      <c r="F49" s="46"/>
      <c r="G49" s="46"/>
      <c r="H49" s="46"/>
      <c r="I49" s="46"/>
      <c r="J49" s="46"/>
      <c r="K49" s="46"/>
      <c r="L49" s="40"/>
      <c r="M49" s="139"/>
      <c r="N49" s="139"/>
      <c r="O49" s="139"/>
      <c r="P49" s="136">
        <f>SUM(P50:P56)</f>
        <v>0</v>
      </c>
      <c r="Q49" s="136">
        <f aca="true" t="shared" si="12" ref="Q49:R49">SUM(Q50:Q56)</f>
        <v>0</v>
      </c>
      <c r="R49" s="136">
        <f t="shared" si="12"/>
        <v>0</v>
      </c>
      <c r="S49" s="136">
        <f>SUM(S50:S56)</f>
        <v>0</v>
      </c>
      <c r="T49" s="45"/>
    </row>
    <row r="50" spans="1:20" s="10" customFormat="1" ht="16.5" customHeight="1">
      <c r="A50" s="11"/>
      <c r="B50" s="42" t="str">
        <f>IF(Tāme!B61="","",Tāme!B61)</f>
        <v/>
      </c>
      <c r="C50" s="42" t="str">
        <f>IF(Tāme!D61="","",Tāme!D61)</f>
        <v/>
      </c>
      <c r="D50" s="43" t="str">
        <f>IF(Tāme!L61="","",Tāme!L61)</f>
        <v/>
      </c>
      <c r="E50" s="2"/>
      <c r="F50" s="47"/>
      <c r="G50" s="47"/>
      <c r="H50" s="47"/>
      <c r="I50" s="47"/>
      <c r="J50" s="47"/>
      <c r="K50" s="48"/>
      <c r="L50" s="40"/>
      <c r="M50" s="140"/>
      <c r="N50" s="140"/>
      <c r="O50" s="141"/>
      <c r="P50" s="124"/>
      <c r="Q50" s="124"/>
      <c r="R50" s="125"/>
      <c r="S50" s="137">
        <f>IF(D50="",0,D50-SUM(P50:R50))</f>
        <v>0</v>
      </c>
      <c r="T50" s="45"/>
    </row>
    <row r="51" spans="1:20" s="10" customFormat="1" ht="16.5" customHeight="1">
      <c r="A51" s="11"/>
      <c r="B51" s="42" t="str">
        <f>IF(Tāme!B62="","",Tāme!B62)</f>
        <v/>
      </c>
      <c r="C51" s="42" t="str">
        <f>IF(Tāme!D62="","",Tāme!D62)</f>
        <v/>
      </c>
      <c r="D51" s="43" t="str">
        <f>IF(Tāme!L62="","",Tāme!L62)</f>
        <v/>
      </c>
      <c r="E51" s="2"/>
      <c r="F51" s="47"/>
      <c r="G51" s="47"/>
      <c r="H51" s="47"/>
      <c r="I51" s="47"/>
      <c r="J51" s="47"/>
      <c r="K51" s="48"/>
      <c r="L51" s="40"/>
      <c r="M51" s="140"/>
      <c r="N51" s="140"/>
      <c r="O51" s="141"/>
      <c r="P51" s="124"/>
      <c r="Q51" s="124"/>
      <c r="R51" s="125"/>
      <c r="S51" s="137">
        <f aca="true" t="shared" si="13" ref="S51:S56">IF(D51="",0,D51-SUM(P51:R51))</f>
        <v>0</v>
      </c>
      <c r="T51" s="45"/>
    </row>
    <row r="52" spans="1:20" s="10" customFormat="1" ht="16.5" customHeight="1" outlineLevel="1">
      <c r="A52" s="11"/>
      <c r="B52" s="42" t="str">
        <f>IF(Tāme!B63="","",Tāme!B63)</f>
        <v/>
      </c>
      <c r="C52" s="42" t="str">
        <f>IF(Tāme!D63="","",Tāme!D63)</f>
        <v/>
      </c>
      <c r="D52" s="43" t="str">
        <f>IF(Tāme!L63="","",Tāme!L63)</f>
        <v/>
      </c>
      <c r="E52" s="2"/>
      <c r="F52" s="47"/>
      <c r="G52" s="47"/>
      <c r="H52" s="47"/>
      <c r="I52" s="47"/>
      <c r="J52" s="47"/>
      <c r="K52" s="48"/>
      <c r="L52" s="40"/>
      <c r="M52" s="140"/>
      <c r="N52" s="140"/>
      <c r="O52" s="141"/>
      <c r="P52" s="124"/>
      <c r="Q52" s="124"/>
      <c r="R52" s="125"/>
      <c r="S52" s="137">
        <f t="shared" si="13"/>
        <v>0</v>
      </c>
      <c r="T52" s="45"/>
    </row>
    <row r="53" spans="1:20" s="10" customFormat="1" ht="16.5" customHeight="1" outlineLevel="1">
      <c r="A53" s="11"/>
      <c r="B53" s="42" t="str">
        <f>IF(Tāme!B64="","",Tāme!B64)</f>
        <v/>
      </c>
      <c r="C53" s="42" t="str">
        <f>IF(Tāme!D64="","",Tāme!D64)</f>
        <v/>
      </c>
      <c r="D53" s="43" t="str">
        <f>IF(Tāme!L64="","",Tāme!L64)</f>
        <v/>
      </c>
      <c r="E53" s="2"/>
      <c r="F53" s="47"/>
      <c r="G53" s="47"/>
      <c r="H53" s="47"/>
      <c r="I53" s="47"/>
      <c r="J53" s="47"/>
      <c r="K53" s="48"/>
      <c r="L53" s="40"/>
      <c r="M53" s="140"/>
      <c r="N53" s="140"/>
      <c r="O53" s="141"/>
      <c r="P53" s="124"/>
      <c r="Q53" s="124"/>
      <c r="R53" s="125"/>
      <c r="S53" s="137">
        <f t="shared" si="13"/>
        <v>0</v>
      </c>
      <c r="T53" s="45"/>
    </row>
    <row r="54" spans="1:20" s="10" customFormat="1" ht="16.5" customHeight="1" outlineLevel="1">
      <c r="A54" s="11"/>
      <c r="B54" s="42" t="str">
        <f>IF(Tāme!B65="","",Tāme!B65)</f>
        <v/>
      </c>
      <c r="C54" s="42" t="str">
        <f>IF(Tāme!D65="","",Tāme!D65)</f>
        <v/>
      </c>
      <c r="D54" s="43" t="str">
        <f>IF(Tāme!L65="","",Tāme!L65)</f>
        <v/>
      </c>
      <c r="E54" s="2"/>
      <c r="F54" s="47"/>
      <c r="G54" s="47"/>
      <c r="H54" s="47"/>
      <c r="I54" s="47"/>
      <c r="J54" s="47"/>
      <c r="K54" s="48"/>
      <c r="L54" s="40"/>
      <c r="M54" s="140"/>
      <c r="N54" s="140"/>
      <c r="O54" s="141"/>
      <c r="P54" s="124"/>
      <c r="Q54" s="124"/>
      <c r="R54" s="125"/>
      <c r="S54" s="137">
        <f t="shared" si="13"/>
        <v>0</v>
      </c>
      <c r="T54" s="45"/>
    </row>
    <row r="55" spans="1:20" s="10" customFormat="1" ht="16.5" customHeight="1" outlineLevel="1">
      <c r="A55" s="11"/>
      <c r="B55" s="42" t="str">
        <f>IF(Tāme!B66="","",Tāme!B66)</f>
        <v/>
      </c>
      <c r="C55" s="42" t="str">
        <f>IF(Tāme!D66="","",Tāme!D66)</f>
        <v/>
      </c>
      <c r="D55" s="43" t="str">
        <f>IF(Tāme!L66="","",Tāme!L66)</f>
        <v/>
      </c>
      <c r="E55" s="2"/>
      <c r="F55" s="47"/>
      <c r="G55" s="47"/>
      <c r="H55" s="47"/>
      <c r="I55" s="47"/>
      <c r="J55" s="47"/>
      <c r="K55" s="48"/>
      <c r="L55" s="40"/>
      <c r="M55" s="140"/>
      <c r="N55" s="140"/>
      <c r="O55" s="141"/>
      <c r="P55" s="124"/>
      <c r="Q55" s="124"/>
      <c r="R55" s="125"/>
      <c r="S55" s="137">
        <f t="shared" si="13"/>
        <v>0</v>
      </c>
      <c r="T55" s="45"/>
    </row>
    <row r="56" spans="1:20" s="10" customFormat="1" ht="16.5" customHeight="1" outlineLevel="1">
      <c r="A56" s="11"/>
      <c r="B56" s="42" t="str">
        <f>IF(Tāme!B67="","",Tāme!B67)</f>
        <v/>
      </c>
      <c r="C56" s="42" t="str">
        <f>IF(Tāme!D67="","",Tāme!D67)</f>
        <v/>
      </c>
      <c r="D56" s="43" t="str">
        <f>IF(Tāme!L67="","",Tāme!L67)</f>
        <v/>
      </c>
      <c r="E56" s="2"/>
      <c r="F56" s="47"/>
      <c r="G56" s="47"/>
      <c r="H56" s="47"/>
      <c r="I56" s="47"/>
      <c r="J56" s="47"/>
      <c r="K56" s="48"/>
      <c r="L56" s="40"/>
      <c r="M56" s="140"/>
      <c r="N56" s="140"/>
      <c r="O56" s="141"/>
      <c r="P56" s="124"/>
      <c r="Q56" s="124"/>
      <c r="R56" s="125"/>
      <c r="S56" s="137">
        <f t="shared" si="13"/>
        <v>0</v>
      </c>
      <c r="T56" s="45"/>
    </row>
    <row r="57" spans="1:21" ht="18">
      <c r="A57" s="2"/>
      <c r="B57" s="353" t="s">
        <v>75</v>
      </c>
      <c r="C57" s="353"/>
      <c r="D57" s="49">
        <f>SUM(D50:D56)</f>
        <v>0</v>
      </c>
      <c r="E57" s="50"/>
      <c r="F57" s="51"/>
      <c r="G57" s="51"/>
      <c r="H57" s="51"/>
      <c r="I57" s="51"/>
      <c r="J57" s="51"/>
      <c r="K57" s="52"/>
      <c r="L57" s="53"/>
      <c r="M57" s="51"/>
      <c r="N57" s="51"/>
      <c r="O57" s="51"/>
      <c r="P57" s="51">
        <f>SUM(P50:P56)</f>
        <v>0</v>
      </c>
      <c r="Q57" s="51">
        <f aca="true" t="shared" si="14" ref="Q57">SUM(Q50:Q56)</f>
        <v>0</v>
      </c>
      <c r="R57" s="51">
        <f>SUM(R50:R56)</f>
        <v>0</v>
      </c>
      <c r="S57" s="51">
        <f>SUM(S50:S56)</f>
        <v>0</v>
      </c>
      <c r="T57" s="45"/>
      <c r="U57" s="2"/>
    </row>
    <row r="58" s="2" customFormat="1" ht="16.5"/>
    <row r="59" spans="1:20" s="10" customFormat="1" ht="19.5" customHeight="1">
      <c r="A59" s="11"/>
      <c r="B59" s="58" t="s">
        <v>97</v>
      </c>
      <c r="C59" s="58"/>
      <c r="D59" s="60"/>
      <c r="E59" s="60"/>
      <c r="F59" s="60"/>
      <c r="G59" s="60"/>
      <c r="H59" s="7"/>
      <c r="I59" s="7"/>
      <c r="J59" s="7"/>
      <c r="K59" s="7"/>
      <c r="L59" s="7"/>
      <c r="M59" s="7"/>
      <c r="N59" s="7"/>
      <c r="O59" s="7"/>
      <c r="P59" s="7"/>
      <c r="Q59" s="7"/>
      <c r="R59" s="7"/>
      <c r="S59" s="7"/>
      <c r="T59" s="7"/>
    </row>
    <row r="60" spans="1:21" ht="87.75">
      <c r="A60" s="2"/>
      <c r="B60" s="354" t="s">
        <v>34</v>
      </c>
      <c r="C60" s="355"/>
      <c r="D60" s="355"/>
      <c r="E60" s="356"/>
      <c r="F60" s="190" t="s">
        <v>9</v>
      </c>
      <c r="G60" s="190" t="s">
        <v>48</v>
      </c>
      <c r="H60" s="190" t="s">
        <v>49</v>
      </c>
      <c r="I60" s="190" t="s">
        <v>91</v>
      </c>
      <c r="J60" s="190" t="s">
        <v>41</v>
      </c>
      <c r="K60" s="71"/>
      <c r="L60" s="12"/>
      <c r="M60" s="357"/>
      <c r="N60" s="357"/>
      <c r="O60" s="357"/>
      <c r="P60" s="357"/>
      <c r="Q60" s="357"/>
      <c r="R60" s="357"/>
      <c r="S60" s="357"/>
      <c r="T60" s="12"/>
      <c r="U60" s="2"/>
    </row>
    <row r="61" spans="1:21" ht="25.5" customHeight="1">
      <c r="A61" s="2"/>
      <c r="B61" s="343" t="s">
        <v>77</v>
      </c>
      <c r="C61" s="344"/>
      <c r="D61" s="344"/>
      <c r="E61" s="345"/>
      <c r="F61" s="61">
        <f>F44</f>
        <v>0</v>
      </c>
      <c r="G61" s="61">
        <f aca="true" t="shared" si="15" ref="G61:J61">G44</f>
        <v>0</v>
      </c>
      <c r="H61" s="61">
        <f t="shared" si="15"/>
        <v>0</v>
      </c>
      <c r="I61" s="61">
        <f t="shared" si="15"/>
        <v>0</v>
      </c>
      <c r="J61" s="62">
        <f t="shared" si="15"/>
        <v>0</v>
      </c>
      <c r="K61" s="54" t="str">
        <f>IF(F61=SUM(G61:J61),"","Dati nav korekti, nav norādīti izmaksu finansētāji")</f>
        <v/>
      </c>
      <c r="L61" s="12"/>
      <c r="M61" s="12"/>
      <c r="N61" s="75"/>
      <c r="O61" s="75"/>
      <c r="P61" s="12"/>
      <c r="Q61" s="12"/>
      <c r="R61" s="12"/>
      <c r="S61" s="342"/>
      <c r="T61" s="342"/>
      <c r="U61" s="2"/>
    </row>
    <row r="62" spans="1:21" ht="25.5" customHeight="1">
      <c r="A62" s="2"/>
      <c r="B62" s="343" t="s">
        <v>168</v>
      </c>
      <c r="C62" s="344"/>
      <c r="D62" s="344"/>
      <c r="E62" s="345"/>
      <c r="F62" s="61">
        <f>M44</f>
        <v>0</v>
      </c>
      <c r="G62" s="61">
        <f aca="true" t="shared" si="16" ref="G62:I62">P44</f>
        <v>0</v>
      </c>
      <c r="H62" s="61">
        <f t="shared" si="16"/>
        <v>0</v>
      </c>
      <c r="I62" s="61">
        <f t="shared" si="16"/>
        <v>0</v>
      </c>
      <c r="J62" s="63"/>
      <c r="K62" s="54" t="str">
        <f>IF(F62=SUM(G62:J62),"","Dati nav korekti, nav norādīti izmaksu finansētāji")</f>
        <v/>
      </c>
      <c r="L62" s="12"/>
      <c r="M62" s="12"/>
      <c r="N62" s="75"/>
      <c r="O62" s="75"/>
      <c r="P62" s="12"/>
      <c r="Q62" s="12"/>
      <c r="R62" s="12"/>
      <c r="S62" s="12"/>
      <c r="T62" s="12"/>
      <c r="U62" s="2"/>
    </row>
    <row r="63" spans="1:21" ht="25.5" customHeight="1">
      <c r="A63" s="2"/>
      <c r="B63" s="343" t="s">
        <v>73</v>
      </c>
      <c r="C63" s="344"/>
      <c r="D63" s="344"/>
      <c r="E63" s="345"/>
      <c r="F63" s="62">
        <f>F61+F62</f>
        <v>0</v>
      </c>
      <c r="G63" s="62">
        <f>G61+G62</f>
        <v>0</v>
      </c>
      <c r="H63" s="62">
        <f>H61+H62</f>
        <v>0</v>
      </c>
      <c r="I63" s="62">
        <f>I61+I62</f>
        <v>0</v>
      </c>
      <c r="J63" s="63"/>
      <c r="K63" s="54"/>
      <c r="L63" s="12"/>
      <c r="M63" s="12"/>
      <c r="N63" s="75"/>
      <c r="O63" s="75"/>
      <c r="P63" s="12"/>
      <c r="Q63" s="12"/>
      <c r="R63" s="12"/>
      <c r="S63" s="12"/>
      <c r="T63" s="12"/>
      <c r="U63" s="2"/>
    </row>
    <row r="64" spans="1:21" ht="25.5" customHeight="1">
      <c r="A64" s="2"/>
      <c r="B64" s="346" t="s">
        <v>98</v>
      </c>
      <c r="C64" s="347"/>
      <c r="D64" s="347"/>
      <c r="E64" s="348"/>
      <c r="F64" s="64">
        <f>D57</f>
        <v>0</v>
      </c>
      <c r="G64" s="64">
        <f>P57</f>
        <v>0</v>
      </c>
      <c r="H64" s="64">
        <f>Q57</f>
        <v>0</v>
      </c>
      <c r="I64" s="64">
        <f>R57</f>
        <v>0</v>
      </c>
      <c r="J64" s="65"/>
      <c r="K64" s="54" t="str">
        <f>IF(F64=SUM(G64:J64),"","Dati nav korekti, nav norādīti izmaksu finansētāji")</f>
        <v/>
      </c>
      <c r="L64" s="12"/>
      <c r="M64" s="59"/>
      <c r="N64" s="59"/>
      <c r="O64" s="59"/>
      <c r="P64" s="12"/>
      <c r="Q64" s="12"/>
      <c r="R64" s="12"/>
      <c r="S64" s="12"/>
      <c r="T64" s="12"/>
      <c r="U64" s="2"/>
    </row>
    <row r="65" spans="1:21" ht="25.5" customHeight="1">
      <c r="A65" s="2"/>
      <c r="B65" s="349" t="s">
        <v>13</v>
      </c>
      <c r="C65" s="349"/>
      <c r="D65" s="349"/>
      <c r="E65" s="349"/>
      <c r="F65" s="66">
        <f>F63+F64</f>
        <v>0</v>
      </c>
      <c r="G65" s="66">
        <f aca="true" t="shared" si="17" ref="G65:I65">G63+G64</f>
        <v>0</v>
      </c>
      <c r="H65" s="66">
        <f t="shared" si="17"/>
        <v>0</v>
      </c>
      <c r="I65" s="66">
        <f t="shared" si="17"/>
        <v>0</v>
      </c>
      <c r="J65" s="66">
        <f>J61</f>
        <v>0</v>
      </c>
      <c r="K65" s="54" t="str">
        <f>IF(F65=Tāme!L53+Tāme!L68,"","Nesakrīt izmaksas ar darba lapu Tāme, aizpildiet darba lapu - Atbalsta noteikšana")</f>
        <v/>
      </c>
      <c r="L65" s="12"/>
      <c r="M65" s="12"/>
      <c r="N65" s="75"/>
      <c r="O65" s="75"/>
      <c r="P65" s="12"/>
      <c r="Q65" s="12"/>
      <c r="R65" s="12"/>
      <c r="S65" s="12"/>
      <c r="T65" s="12"/>
      <c r="U65" s="2"/>
    </row>
    <row r="66" spans="2:20" s="2" customFormat="1" ht="18" customHeight="1">
      <c r="B66" s="67"/>
      <c r="C66" s="67"/>
      <c r="D66" s="67"/>
      <c r="E66" s="67"/>
      <c r="F66" s="68"/>
      <c r="G66" s="69"/>
      <c r="H66" s="69"/>
      <c r="I66" s="69"/>
      <c r="J66" s="69"/>
      <c r="K66" s="70"/>
      <c r="L66" s="8"/>
      <c r="M66" s="8"/>
      <c r="N66" s="8"/>
      <c r="O66" s="8"/>
      <c r="P66" s="8"/>
      <c r="Q66" s="8"/>
      <c r="R66" s="8"/>
      <c r="S66" s="8"/>
      <c r="T66" s="8"/>
    </row>
    <row r="67" spans="2:20" s="2" customFormat="1" ht="16.5">
      <c r="B67" s="8"/>
      <c r="C67" s="8"/>
      <c r="D67" s="8"/>
      <c r="E67" s="8"/>
      <c r="F67" s="68" t="str">
        <f>IF(Aprekiniem!B32=0,Aprekiniem!C32,"")</f>
        <v/>
      </c>
      <c r="G67" s="8"/>
      <c r="H67" s="8"/>
      <c r="I67" s="8"/>
      <c r="J67" s="8"/>
      <c r="K67" s="8"/>
      <c r="L67" s="8"/>
      <c r="M67" s="8"/>
      <c r="N67" s="8"/>
      <c r="O67" s="8"/>
      <c r="P67" s="8"/>
      <c r="Q67" s="8"/>
      <c r="R67" s="8"/>
      <c r="S67" s="8"/>
      <c r="T67" s="8"/>
    </row>
    <row r="68" spans="2:20" s="2" customFormat="1" ht="16.5">
      <c r="B68" s="8"/>
      <c r="C68" s="8"/>
      <c r="D68" s="8"/>
      <c r="E68" s="8"/>
      <c r="F68" s="68"/>
      <c r="G68" s="8"/>
      <c r="H68" s="8"/>
      <c r="I68" s="8"/>
      <c r="J68" s="8"/>
      <c r="K68" s="8"/>
      <c r="L68" s="8"/>
      <c r="M68" s="8"/>
      <c r="N68" s="8"/>
      <c r="O68" s="8"/>
      <c r="P68" s="8"/>
      <c r="Q68" s="8"/>
      <c r="R68" s="8"/>
      <c r="S68" s="8"/>
      <c r="T68" s="8"/>
    </row>
    <row r="69" spans="3:20" s="2" customFormat="1" ht="16.5">
      <c r="C69" s="8" t="str">
        <f>Aprekiniem!G4&amp;".versija"</f>
        <v>6.versija</v>
      </c>
      <c r="D69" s="8"/>
      <c r="E69" s="8"/>
      <c r="F69" s="8"/>
      <c r="G69" s="8"/>
      <c r="H69" s="8"/>
      <c r="I69" s="8"/>
      <c r="J69" s="8"/>
      <c r="K69" s="55"/>
      <c r="L69" s="8"/>
      <c r="M69" s="8"/>
      <c r="N69" s="8"/>
      <c r="O69" s="8"/>
      <c r="P69" s="8"/>
      <c r="Q69" s="8"/>
      <c r="R69" s="8"/>
      <c r="S69" s="8"/>
      <c r="T69" s="8"/>
    </row>
    <row r="70" spans="3:20" ht="16.5" hidden="1">
      <c r="C70" s="9"/>
      <c r="D70" s="9"/>
      <c r="E70" s="9"/>
      <c r="F70" s="9"/>
      <c r="G70" s="9"/>
      <c r="H70" s="9"/>
      <c r="I70" s="9"/>
      <c r="J70" s="9"/>
      <c r="K70" s="56"/>
      <c r="L70" s="9"/>
      <c r="M70" s="9"/>
      <c r="N70" s="9"/>
      <c r="O70" s="9"/>
      <c r="P70" s="9"/>
      <c r="Q70" s="9"/>
      <c r="R70" s="9"/>
      <c r="S70" s="9"/>
      <c r="T70" s="9"/>
    </row>
    <row r="71" spans="3:20" ht="16.5" hidden="1">
      <c r="C71" s="9"/>
      <c r="D71" s="9"/>
      <c r="E71" s="9"/>
      <c r="F71" s="9"/>
      <c r="G71" s="9"/>
      <c r="H71" s="9"/>
      <c r="I71" s="9"/>
      <c r="J71" s="9"/>
      <c r="K71" s="56"/>
      <c r="L71" s="9"/>
      <c r="M71" s="9"/>
      <c r="N71" s="9"/>
      <c r="O71" s="9"/>
      <c r="P71" s="9"/>
      <c r="Q71" s="9"/>
      <c r="R71" s="9"/>
      <c r="S71" s="9"/>
      <c r="T71" s="9"/>
    </row>
    <row r="72" spans="3:20" ht="16.5" hidden="1">
      <c r="C72" s="9"/>
      <c r="D72" s="9"/>
      <c r="E72" s="9"/>
      <c r="F72" s="9"/>
      <c r="G72" s="9"/>
      <c r="H72" s="9"/>
      <c r="I72" s="9"/>
      <c r="J72" s="9"/>
      <c r="K72" s="56"/>
      <c r="L72" s="9"/>
      <c r="M72" s="9"/>
      <c r="N72" s="9"/>
      <c r="O72" s="9"/>
      <c r="P72" s="9"/>
      <c r="Q72" s="9"/>
      <c r="R72" s="9"/>
      <c r="S72" s="9"/>
      <c r="T72" s="9"/>
    </row>
    <row r="73" spans="3:20" ht="16.5" hidden="1">
      <c r="C73" s="9"/>
      <c r="D73" s="9"/>
      <c r="E73" s="9"/>
      <c r="F73" s="9"/>
      <c r="G73" s="9"/>
      <c r="H73" s="9"/>
      <c r="I73" s="9"/>
      <c r="J73" s="9"/>
      <c r="K73" s="56"/>
      <c r="L73" s="9"/>
      <c r="M73" s="9"/>
      <c r="N73" s="9"/>
      <c r="O73" s="9"/>
      <c r="P73" s="9"/>
      <c r="Q73" s="9"/>
      <c r="R73" s="9"/>
      <c r="S73" s="9"/>
      <c r="T73" s="9"/>
    </row>
    <row r="74" spans="3:20" ht="16.5" hidden="1">
      <c r="C74" s="9"/>
      <c r="D74" s="9"/>
      <c r="E74" s="9"/>
      <c r="F74" s="9"/>
      <c r="G74" s="9"/>
      <c r="H74" s="9"/>
      <c r="I74" s="9"/>
      <c r="J74" s="9"/>
      <c r="K74" s="56"/>
      <c r="L74" s="9"/>
      <c r="M74" s="9"/>
      <c r="N74" s="9"/>
      <c r="O74" s="9"/>
      <c r="P74" s="9"/>
      <c r="Q74" s="9"/>
      <c r="R74" s="9"/>
      <c r="S74" s="9"/>
      <c r="T74" s="9"/>
    </row>
    <row r="75" spans="3:20" ht="16.5" hidden="1">
      <c r="C75" s="9"/>
      <c r="D75" s="9"/>
      <c r="E75" s="9"/>
      <c r="F75" s="9"/>
      <c r="G75" s="9"/>
      <c r="H75" s="9"/>
      <c r="I75" s="9"/>
      <c r="J75" s="9"/>
      <c r="K75" s="56"/>
      <c r="L75" s="9"/>
      <c r="M75" s="9"/>
      <c r="N75" s="9"/>
      <c r="O75" s="9"/>
      <c r="P75" s="9"/>
      <c r="Q75" s="9"/>
      <c r="R75" s="9"/>
      <c r="S75" s="9"/>
      <c r="T75" s="9"/>
    </row>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sheetData>
  <sheetProtection algorithmName="SHA-512" hashValue="Ijh9jodiUrXwOs4/VEXQ3lx+rBK7CyuhwTJls7EH0T76bBa2bdsKXU7OqGubPsDm869MoY9jSPVnd7alLWQpHg==" saltValue="/GCMxJzEbW93jkGnqFf9Yg==" spinCount="100000" sheet="1" formatCells="0" formatColumns="0" formatRows="0"/>
  <mergeCells count="27">
    <mergeCell ref="D9:D10"/>
    <mergeCell ref="B9:C10"/>
    <mergeCell ref="B5:T5"/>
    <mergeCell ref="H2:T2"/>
    <mergeCell ref="F9:F10"/>
    <mergeCell ref="G9:J9"/>
    <mergeCell ref="M9:M10"/>
    <mergeCell ref="P9:R9"/>
    <mergeCell ref="B8:T8"/>
    <mergeCell ref="N9:O9"/>
    <mergeCell ref="B46:T46"/>
    <mergeCell ref="B44:C44"/>
    <mergeCell ref="M11:S11"/>
    <mergeCell ref="F11:K11"/>
    <mergeCell ref="B12:C12"/>
    <mergeCell ref="B28:C28"/>
    <mergeCell ref="B48:C48"/>
    <mergeCell ref="B49:C49"/>
    <mergeCell ref="B57:C57"/>
    <mergeCell ref="B60:E60"/>
    <mergeCell ref="M60:S60"/>
    <mergeCell ref="S61:T61"/>
    <mergeCell ref="B61:E61"/>
    <mergeCell ref="B62:E62"/>
    <mergeCell ref="B64:E64"/>
    <mergeCell ref="B65:E65"/>
    <mergeCell ref="B63:E63"/>
  </mergeCells>
  <conditionalFormatting sqref="S13:S43 K12:K27">
    <cfRule type="cellIs" priority="19" dxfId="4" operator="greaterThan">
      <formula>0.1</formula>
    </cfRule>
  </conditionalFormatting>
  <conditionalFormatting sqref="S13:S27 S29:S43 K29:K43 K13:K27">
    <cfRule type="cellIs" priority="20" dxfId="5" operator="notEqual">
      <formula>0</formula>
    </cfRule>
  </conditionalFormatting>
  <conditionalFormatting sqref="K29:K43">
    <cfRule type="cellIs" priority="16" dxfId="4" operator="greaterThan">
      <formula>0.1</formula>
    </cfRule>
  </conditionalFormatting>
  <conditionalFormatting sqref="K49:K56">
    <cfRule type="cellIs" priority="10" dxfId="4" operator="greaterThan">
      <formula>0.1</formula>
    </cfRule>
  </conditionalFormatting>
  <conditionalFormatting sqref="K50:K56">
    <cfRule type="cellIs" priority="12" dxfId="5" operator="notEqual">
      <formula>0</formula>
    </cfRule>
  </conditionalFormatting>
  <conditionalFormatting sqref="O49">
    <cfRule type="cellIs" priority="9" dxfId="4" operator="greaterThan">
      <formula>0.1</formula>
    </cfRule>
  </conditionalFormatting>
  <conditionalFormatting sqref="O50:O56">
    <cfRule type="cellIs" priority="7" dxfId="4" operator="greaterThan">
      <formula>0.1</formula>
    </cfRule>
  </conditionalFormatting>
  <conditionalFormatting sqref="O50:O56">
    <cfRule type="cellIs" priority="8" dxfId="5" operator="notEqual">
      <formula>0</formula>
    </cfRule>
  </conditionalFormatting>
  <conditionalFormatting sqref="S50:S56">
    <cfRule type="cellIs" priority="5" dxfId="4" operator="greaterThan">
      <formula>0.1</formula>
    </cfRule>
  </conditionalFormatting>
  <conditionalFormatting sqref="S50:S56">
    <cfRule type="cellIs" priority="6" dxfId="5" operator="notEqual">
      <formula>0</formula>
    </cfRule>
  </conditionalFormatting>
  <conditionalFormatting sqref="F33:F43">
    <cfRule type="cellIs" priority="4" dxfId="5" operator="notEqual">
      <formula>0</formula>
    </cfRule>
  </conditionalFormatting>
  <conditionalFormatting sqref="F33:F43">
    <cfRule type="cellIs" priority="3" dxfId="4" operator="greaterThan">
      <formula>0.1</formula>
    </cfRule>
  </conditionalFormatting>
  <conditionalFormatting sqref="O33:O43">
    <cfRule type="cellIs" priority="2" dxfId="5" operator="notEqual">
      <formula>0</formula>
    </cfRule>
  </conditionalFormatting>
  <conditionalFormatting sqref="O33:O43">
    <cfRule type="cellIs" priority="1" dxfId="4" operator="greaterThan">
      <formula>0.1</formula>
    </cfRule>
  </conditionalFormatting>
  <conditionalFormatting sqref="B11:D11 F11 M11:O11 V11:XFD11">
    <cfRule type="expression" priority="15" dxfId="89">
      <formula>Aprekiniem!$B$23=1</formula>
    </cfRule>
  </conditionalFormatting>
  <dataValidations count="1">
    <dataValidation type="decimal" operator="greaterThan" allowBlank="1" showErrorMessage="1" errorTitle="Nepareizs formāts!" error="Laukā drīkst ievadīt tikai ciparus!" sqref="P13:R27 P29:R43 G13:J27 G29:J43">
      <formula1>-10</formula1>
    </dataValidation>
  </dataValidations>
  <printOptions/>
  <pageMargins left="0.7" right="0.7" top="0.75" bottom="0.75" header="0.3" footer="0.3"/>
  <pageSetup fitToHeight="0" fitToWidth="1" horizontalDpi="600" verticalDpi="600" orientation="landscape" paperSize="9" scale="55" r:id="rId2"/>
  <drawing r:id="rId1"/>
  <extLst>
    <ext xmlns:x14="http://schemas.microsoft.com/office/spreadsheetml/2009/9/main" uri="{78C0D931-6437-407d-A8EE-F0AAD7539E65}">
      <x14:conditionalFormattings>
        <x14:conditionalFormatting xmlns:xm="http://schemas.microsoft.com/office/excel/2006/main">
          <x14:cfRule type="expression" priority="15">
            <xm:f>Aprekiniem!$B$23=1</xm:f>
            <x14:dxf>
              <font>
                <color theme="0" tint="-0.149959996342659"/>
              </font>
              <border/>
            </x14:dxf>
          </x14:cfRule>
          <xm:sqref>B11:D11 F11 M11:O11 V11:XFD11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6DCA9-7473-40D9-858F-2E68EA3F57BA}">
  <sheetPr>
    <tabColor theme="9" tint="0.5999900102615356"/>
    <outlinePr summaryBelow="0" summaryRight="0"/>
    <pageSetUpPr fitToPage="1"/>
  </sheetPr>
  <dimension ref="A1:R60"/>
  <sheetViews>
    <sheetView showGridLines="0" workbookViewId="0" topLeftCell="A2">
      <selection activeCell="L12" sqref="L12:L13"/>
    </sheetView>
  </sheetViews>
  <sheetFormatPr defaultColWidth="0" defaultRowHeight="15" zeroHeight="1" outlineLevelRow="1"/>
  <cols>
    <col min="1" max="1" width="3.28125" style="86" customWidth="1"/>
    <col min="2" max="2" width="4.7109375" style="86" customWidth="1"/>
    <col min="3" max="3" width="55.57421875" style="86" customWidth="1"/>
    <col min="4" max="4" width="13.57421875" style="86" customWidth="1"/>
    <col min="5" max="5" width="0.5625" style="86" customWidth="1"/>
    <col min="6" max="10" width="13.57421875" style="86" customWidth="1"/>
    <col min="11" max="11" width="0.71875" style="86" customWidth="1"/>
    <col min="12" max="12" width="14.421875" style="86" customWidth="1"/>
    <col min="13" max="17" width="13.57421875" style="86" customWidth="1"/>
    <col min="18" max="18" width="9.140625" style="86" customWidth="1"/>
    <col min="19" max="19" width="0" style="86" hidden="1" customWidth="1"/>
    <col min="20" max="16384" width="9.140625" style="86" hidden="1" customWidth="1"/>
  </cols>
  <sheetData>
    <row r="1" spans="4:9" ht="15">
      <c r="D1" s="97" t="s">
        <v>87</v>
      </c>
      <c r="E1" s="371"/>
      <c r="F1" s="372"/>
      <c r="G1" s="373"/>
      <c r="H1" s="127" t="str">
        <f>IF(E1="","Jānorāda līguma numurs!","")</f>
        <v>Jānorāda līguma numurs!</v>
      </c>
      <c r="I1" s="126"/>
    </row>
    <row r="2" spans="4:9" ht="3.75" customHeight="1">
      <c r="D2" s="97"/>
      <c r="E2" s="97"/>
      <c r="F2" s="97"/>
      <c r="G2" s="97"/>
      <c r="H2" s="97"/>
      <c r="I2" s="126"/>
    </row>
    <row r="3" spans="4:9" ht="15">
      <c r="D3" s="97" t="s">
        <v>88</v>
      </c>
      <c r="E3" s="374"/>
      <c r="F3" s="375"/>
      <c r="G3" s="376"/>
      <c r="H3" s="128" t="str">
        <f>IF(E3="JĀ","zvaigzītes pazūd","")</f>
        <v/>
      </c>
      <c r="I3" s="126"/>
    </row>
    <row r="4" spans="1:17" ht="15.75" thickBot="1">
      <c r="A4" s="129"/>
      <c r="B4" s="129"/>
      <c r="C4" s="129"/>
      <c r="D4" s="129"/>
      <c r="E4" s="129"/>
      <c r="F4" s="129"/>
      <c r="G4" s="129"/>
      <c r="H4" s="129"/>
      <c r="I4" s="129"/>
      <c r="J4" s="130"/>
      <c r="K4" s="129"/>
      <c r="L4" s="131"/>
      <c r="M4" s="131"/>
      <c r="N4" s="131"/>
      <c r="O4" s="131"/>
      <c r="P4" s="131"/>
      <c r="Q4" s="131"/>
    </row>
    <row r="5" spans="10:17" ht="15">
      <c r="J5" s="96"/>
      <c r="L5" s="97"/>
      <c r="M5" s="97"/>
      <c r="O5" s="97"/>
      <c r="P5" s="97"/>
      <c r="Q5" s="97"/>
    </row>
    <row r="6" spans="3:17" ht="15">
      <c r="C6" s="98" t="s">
        <v>156</v>
      </c>
      <c r="J6" s="96"/>
      <c r="L6" s="97"/>
      <c r="M6" s="97"/>
      <c r="O6" s="97"/>
      <c r="P6" s="97"/>
      <c r="Q6" s="97" t="s">
        <v>51</v>
      </c>
    </row>
    <row r="7" spans="3:17" ht="15">
      <c r="C7" s="98" t="s">
        <v>156</v>
      </c>
      <c r="J7" s="96"/>
      <c r="L7" s="99"/>
      <c r="M7" s="99"/>
      <c r="O7" s="99"/>
      <c r="P7" s="99"/>
      <c r="Q7" s="99" t="str">
        <f>"Aizdevuma līgumam Nr."&amp;E1</f>
        <v>Aizdevuma līgumam Nr.</v>
      </c>
    </row>
    <row r="8" spans="3:17" ht="24" customHeight="1">
      <c r="C8" s="98" t="s">
        <v>156</v>
      </c>
      <c r="J8" s="100"/>
      <c r="L8" s="101"/>
      <c r="M8" s="101"/>
      <c r="O8" s="101"/>
      <c r="P8" s="101"/>
      <c r="Q8" s="101" t="s">
        <v>52</v>
      </c>
    </row>
    <row r="9" spans="3:10" ht="15">
      <c r="C9" s="102"/>
      <c r="J9" s="96"/>
    </row>
    <row r="10" spans="1:10" ht="15">
      <c r="A10" s="103"/>
      <c r="B10" s="104" t="s">
        <v>157</v>
      </c>
      <c r="C10" s="105"/>
      <c r="D10" s="105"/>
      <c r="E10" s="105"/>
      <c r="H10" s="97"/>
      <c r="J10" s="96"/>
    </row>
    <row r="11" spans="5:10" ht="15">
      <c r="E11" s="18"/>
      <c r="J11" s="106"/>
    </row>
    <row r="12" spans="2:17" ht="30" customHeight="1">
      <c r="B12" s="377" t="s">
        <v>53</v>
      </c>
      <c r="C12" s="377"/>
      <c r="D12" s="378" t="s">
        <v>170</v>
      </c>
      <c r="E12" s="18"/>
      <c r="F12" s="380" t="s">
        <v>171</v>
      </c>
      <c r="G12" s="381" t="s">
        <v>123</v>
      </c>
      <c r="H12" s="381"/>
      <c r="I12" s="381"/>
      <c r="J12" s="381"/>
      <c r="L12" s="380" t="s">
        <v>172</v>
      </c>
      <c r="M12" s="384" t="s">
        <v>122</v>
      </c>
      <c r="N12" s="385"/>
      <c r="O12" s="384" t="s">
        <v>124</v>
      </c>
      <c r="P12" s="386"/>
      <c r="Q12" s="386"/>
    </row>
    <row r="13" spans="2:17" ht="75" customHeight="1">
      <c r="B13" s="377"/>
      <c r="C13" s="377"/>
      <c r="D13" s="379"/>
      <c r="E13" s="18"/>
      <c r="F13" s="380"/>
      <c r="G13" s="107" t="s">
        <v>55</v>
      </c>
      <c r="H13" s="107" t="s">
        <v>56</v>
      </c>
      <c r="I13" s="108" t="s">
        <v>57</v>
      </c>
      <c r="J13" s="109" t="s">
        <v>43</v>
      </c>
      <c r="L13" s="380"/>
      <c r="M13" s="107" t="s">
        <v>10</v>
      </c>
      <c r="N13" s="107" t="s">
        <v>68</v>
      </c>
      <c r="O13" s="107" t="s">
        <v>55</v>
      </c>
      <c r="P13" s="107" t="s">
        <v>56</v>
      </c>
      <c r="Q13" s="108" t="s">
        <v>57</v>
      </c>
    </row>
    <row r="14" spans="1:18" ht="54.75" customHeight="1">
      <c r="A14" s="105"/>
      <c r="B14" s="387" t="str">
        <f>Tāme!C10</f>
        <v>I.ĒKU ENERGOEFEKTIVITĀTES PAAUGSTINĀŠANA</v>
      </c>
      <c r="C14" s="387"/>
      <c r="D14" s="110">
        <f>SUM(D16:D27)</f>
        <v>0</v>
      </c>
      <c r="E14" s="28"/>
      <c r="F14" s="110">
        <f>SUM(F16:F27)</f>
        <v>0</v>
      </c>
      <c r="G14" s="110">
        <f>SUM(G16:G27)</f>
        <v>0</v>
      </c>
      <c r="H14" s="110">
        <f>SUM(H16:H27)</f>
        <v>0</v>
      </c>
      <c r="I14" s="111">
        <f>SUM(I16:I27)</f>
        <v>0</v>
      </c>
      <c r="J14" s="112">
        <f>SUM(J16:J27)</f>
        <v>0</v>
      </c>
      <c r="K14" s="118"/>
      <c r="L14" s="110">
        <f>SUM(L16:L27)</f>
        <v>0</v>
      </c>
      <c r="M14" s="110">
        <f>SUM(M16:M27)</f>
        <v>0</v>
      </c>
      <c r="N14" s="110">
        <f>SUM(N16:N27)</f>
        <v>0</v>
      </c>
      <c r="O14" s="180">
        <f aca="true" t="shared" si="0" ref="O14:Q14">SUM(O16:O27)</f>
        <v>0</v>
      </c>
      <c r="P14" s="180">
        <f t="shared" si="0"/>
        <v>0</v>
      </c>
      <c r="Q14" s="180">
        <f t="shared" si="0"/>
        <v>0</v>
      </c>
      <c r="R14" s="105"/>
    </row>
    <row r="15" spans="1:18" ht="15" customHeight="1" outlineLevel="1">
      <c r="A15" s="113"/>
      <c r="B15" s="382" t="s">
        <v>58</v>
      </c>
      <c r="C15" s="383"/>
      <c r="D15" s="114"/>
      <c r="E15" s="28"/>
      <c r="F15" s="115">
        <f>SUM(G15:J15)</f>
        <v>0</v>
      </c>
      <c r="G15" s="115" t="str">
        <f>_xlfn.IFERROR(G14/$F$14,"-")</f>
        <v>-</v>
      </c>
      <c r="H15" s="115" t="str">
        <f>_xlfn.IFERROR(H14/$F$14,"-")</f>
        <v>-</v>
      </c>
      <c r="I15" s="116" t="str">
        <f>_xlfn.IFERROR(I14/$F$14,"-")</f>
        <v>-</v>
      </c>
      <c r="J15" s="117" t="str">
        <f>_xlfn.IFERROR(J14/$F$14,"-")</f>
        <v>-</v>
      </c>
      <c r="K15" s="118"/>
      <c r="L15" s="115">
        <f>SUM(O15:Q15)</f>
        <v>0</v>
      </c>
      <c r="M15" s="115"/>
      <c r="N15" s="115"/>
      <c r="O15" s="115" t="str">
        <f aca="true" t="shared" si="1" ref="O15:Q15">_xlfn.IFERROR(O14/$L$14,"-")</f>
        <v>-</v>
      </c>
      <c r="P15" s="115" t="str">
        <f t="shared" si="1"/>
        <v>-</v>
      </c>
      <c r="Q15" s="115" t="str">
        <f t="shared" si="1"/>
        <v>-</v>
      </c>
      <c r="R15" s="113"/>
    </row>
    <row r="16" spans="2:17" ht="15" customHeight="1" outlineLevel="1">
      <c r="B16" s="133" t="str">
        <f>IF(Finansējums!B13="","",Finansējums!B13)</f>
        <v/>
      </c>
      <c r="C16" s="133" t="str">
        <f>IF(Finansējums!C13="","",Finansējums!C13)</f>
        <v/>
      </c>
      <c r="D16" s="185" t="str">
        <f>IF(Finansējums!D13="","",Finansējums!D13)</f>
        <v/>
      </c>
      <c r="E16" s="182"/>
      <c r="F16" s="184" t="str">
        <f>IF(Finansējums!F13="","",Finansējums!F13)</f>
        <v/>
      </c>
      <c r="G16" s="184" t="str">
        <f>IF(Finansējums!G13="","",Finansējums!G13)</f>
        <v/>
      </c>
      <c r="H16" s="184" t="str">
        <f>IF(Finansējums!H13="","",Finansējums!H13)</f>
        <v/>
      </c>
      <c r="I16" s="184" t="str">
        <f>IF(Finansējums!I13="","",Finansējums!I13)</f>
        <v/>
      </c>
      <c r="J16" s="185" t="str">
        <f>IF(Finansējums!J13="","",Finansējums!J13)</f>
        <v/>
      </c>
      <c r="K16" s="183"/>
      <c r="L16" s="184" t="str">
        <f>IF(Finansējums!M13="","",Finansējums!M13)</f>
        <v/>
      </c>
      <c r="M16" s="184" t="str">
        <f>IF(Finansējums!N13="","",Finansējums!N13)</f>
        <v/>
      </c>
      <c r="N16" s="184">
        <f>IF(Finansējums!O13="","",Finansējums!O13)</f>
        <v>0</v>
      </c>
      <c r="O16" s="184" t="str">
        <f>IF(Finansējums!P13="","",Finansējums!P13)</f>
        <v/>
      </c>
      <c r="P16" s="184" t="str">
        <f>IF(Finansējums!Q13="","",Finansējums!Q13)</f>
        <v/>
      </c>
      <c r="Q16" s="185" t="str">
        <f>IF(Finansējums!R13="","",Finansējums!R13)</f>
        <v/>
      </c>
    </row>
    <row r="17" spans="2:17" ht="15" customHeight="1" outlineLevel="1">
      <c r="B17" s="133" t="str">
        <f>IF(Finansējums!B14="","",Finansējums!B14)</f>
        <v/>
      </c>
      <c r="C17" s="133" t="str">
        <f>IF(Finansējums!C14="","",Finansējums!C14)</f>
        <v/>
      </c>
      <c r="D17" s="185" t="str">
        <f>IF(Finansējums!D14="","",Finansējums!D14)</f>
        <v/>
      </c>
      <c r="E17" s="182"/>
      <c r="F17" s="184" t="str">
        <f>IF(Finansējums!F14="","",Finansējums!F14)</f>
        <v/>
      </c>
      <c r="G17" s="184" t="str">
        <f>IF(Finansējums!G14="","",Finansējums!G14)</f>
        <v/>
      </c>
      <c r="H17" s="184" t="str">
        <f>IF(Finansējums!H14="","",Finansējums!H14)</f>
        <v/>
      </c>
      <c r="I17" s="184" t="str">
        <f>IF(Finansējums!I14="","",Finansējums!I14)</f>
        <v/>
      </c>
      <c r="J17" s="185" t="str">
        <f>IF(Finansējums!J14="","",Finansējums!J14)</f>
        <v/>
      </c>
      <c r="K17" s="183"/>
      <c r="L17" s="184" t="str">
        <f>IF(Finansējums!M14="","",Finansējums!M14)</f>
        <v/>
      </c>
      <c r="M17" s="184" t="str">
        <f>IF(Finansējums!N14="","",Finansējums!N14)</f>
        <v/>
      </c>
      <c r="N17" s="184">
        <f>IF(Finansējums!O14="","",Finansējums!O14)</f>
        <v>0</v>
      </c>
      <c r="O17" s="184" t="str">
        <f>IF(Finansējums!P14="","",Finansējums!P14)</f>
        <v/>
      </c>
      <c r="P17" s="184" t="str">
        <f>IF(Finansējums!Q14="","",Finansējums!Q14)</f>
        <v/>
      </c>
      <c r="Q17" s="185" t="str">
        <f>IF(Finansējums!R14="","",Finansējums!R14)</f>
        <v/>
      </c>
    </row>
    <row r="18" spans="2:17" ht="15" customHeight="1" outlineLevel="1">
      <c r="B18" s="133" t="str">
        <f>IF(Finansējums!B15="","",Finansējums!B15)</f>
        <v/>
      </c>
      <c r="C18" s="133" t="str">
        <f>IF(Finansējums!C15="","",Finansējums!C15)</f>
        <v/>
      </c>
      <c r="D18" s="185" t="str">
        <f>IF(Finansējums!D15="","",Finansējums!D15)</f>
        <v/>
      </c>
      <c r="E18" s="182"/>
      <c r="F18" s="184" t="str">
        <f>IF(Finansējums!F15="","",Finansējums!F15)</f>
        <v/>
      </c>
      <c r="G18" s="184" t="str">
        <f>IF(Finansējums!G15="","",Finansējums!G15)</f>
        <v/>
      </c>
      <c r="H18" s="184" t="str">
        <f>IF(Finansējums!H15="","",Finansējums!H15)</f>
        <v/>
      </c>
      <c r="I18" s="184" t="str">
        <f>IF(Finansējums!I15="","",Finansējums!I15)</f>
        <v/>
      </c>
      <c r="J18" s="185" t="str">
        <f>IF(Finansējums!J15="","",Finansējums!J15)</f>
        <v/>
      </c>
      <c r="K18" s="183"/>
      <c r="L18" s="184" t="str">
        <f>IF(Finansējums!M15="","",Finansējums!M15)</f>
        <v/>
      </c>
      <c r="M18" s="184" t="str">
        <f>IF(Finansējums!N15="","",Finansējums!N15)</f>
        <v/>
      </c>
      <c r="N18" s="184">
        <f>IF(Finansējums!O15="","",Finansējums!O15)</f>
        <v>0</v>
      </c>
      <c r="O18" s="184" t="str">
        <f>IF(Finansējums!P15="","",Finansējums!P15)</f>
        <v/>
      </c>
      <c r="P18" s="184" t="str">
        <f>IF(Finansējums!Q15="","",Finansējums!Q15)</f>
        <v/>
      </c>
      <c r="Q18" s="185" t="str">
        <f>IF(Finansējums!R15="","",Finansējums!R15)</f>
        <v/>
      </c>
    </row>
    <row r="19" spans="2:17" ht="15" customHeight="1" outlineLevel="1">
      <c r="B19" s="133" t="str">
        <f>IF(Finansējums!B16="","",Finansējums!B16)</f>
        <v/>
      </c>
      <c r="C19" s="133" t="str">
        <f>IF(Finansējums!C16="","",Finansējums!C16)</f>
        <v/>
      </c>
      <c r="D19" s="185" t="str">
        <f>IF(Finansējums!D16="","",Finansējums!D16)</f>
        <v/>
      </c>
      <c r="E19" s="182"/>
      <c r="F19" s="184" t="str">
        <f>IF(Finansējums!F16="","",Finansējums!F16)</f>
        <v/>
      </c>
      <c r="G19" s="184" t="str">
        <f>IF(Finansējums!G16="","",Finansējums!G16)</f>
        <v/>
      </c>
      <c r="H19" s="184" t="str">
        <f>IF(Finansējums!H16="","",Finansējums!H16)</f>
        <v/>
      </c>
      <c r="I19" s="184" t="str">
        <f>IF(Finansējums!I16="","",Finansējums!I16)</f>
        <v/>
      </c>
      <c r="J19" s="185" t="str">
        <f>IF(Finansējums!J16="","",Finansējums!J16)</f>
        <v/>
      </c>
      <c r="K19" s="183"/>
      <c r="L19" s="184" t="str">
        <f>IF(Finansējums!M16="","",Finansējums!M16)</f>
        <v/>
      </c>
      <c r="M19" s="184" t="str">
        <f>IF(Finansējums!N16="","",Finansējums!N16)</f>
        <v/>
      </c>
      <c r="N19" s="184">
        <f>IF(Finansējums!O16="","",Finansējums!O16)</f>
        <v>0</v>
      </c>
      <c r="O19" s="184" t="str">
        <f>IF(Finansējums!P16="","",Finansējums!P16)</f>
        <v/>
      </c>
      <c r="P19" s="184" t="str">
        <f>IF(Finansējums!Q16="","",Finansējums!Q16)</f>
        <v/>
      </c>
      <c r="Q19" s="185" t="str">
        <f>IF(Finansējums!R16="","",Finansējums!R16)</f>
        <v/>
      </c>
    </row>
    <row r="20" spans="2:17" ht="15" customHeight="1" outlineLevel="1">
      <c r="B20" s="133" t="str">
        <f>IF(Finansējums!B17="","",Finansējums!B17)</f>
        <v/>
      </c>
      <c r="C20" s="133" t="str">
        <f>IF(Finansējums!C17="","",Finansējums!C17)</f>
        <v/>
      </c>
      <c r="D20" s="185" t="str">
        <f>IF(Finansējums!D17="","",Finansējums!D17)</f>
        <v/>
      </c>
      <c r="E20" s="182"/>
      <c r="F20" s="184" t="str">
        <f>IF(Finansējums!F17="","",Finansējums!F17)</f>
        <v/>
      </c>
      <c r="G20" s="184" t="str">
        <f>IF(Finansējums!G17="","",Finansējums!G17)</f>
        <v/>
      </c>
      <c r="H20" s="184" t="str">
        <f>IF(Finansējums!H17="","",Finansējums!H17)</f>
        <v/>
      </c>
      <c r="I20" s="184" t="str">
        <f>IF(Finansējums!I17="","",Finansējums!I17)</f>
        <v/>
      </c>
      <c r="J20" s="185" t="str">
        <f>IF(Finansējums!J17="","",Finansējums!J17)</f>
        <v/>
      </c>
      <c r="K20" s="183"/>
      <c r="L20" s="184" t="str">
        <f>IF(Finansējums!M17="","",Finansējums!M17)</f>
        <v/>
      </c>
      <c r="M20" s="184" t="str">
        <f>IF(Finansējums!N17="","",Finansējums!N17)</f>
        <v/>
      </c>
      <c r="N20" s="184">
        <f>IF(Finansējums!O17="","",Finansējums!O17)</f>
        <v>0</v>
      </c>
      <c r="O20" s="184" t="str">
        <f>IF(Finansējums!P17="","",Finansējums!P17)</f>
        <v/>
      </c>
      <c r="P20" s="184" t="str">
        <f>IF(Finansējums!Q17="","",Finansējums!Q17)</f>
        <v/>
      </c>
      <c r="Q20" s="185" t="str">
        <f>IF(Finansējums!R17="","",Finansējums!R17)</f>
        <v/>
      </c>
    </row>
    <row r="21" spans="2:17" ht="15" customHeight="1" outlineLevel="1">
      <c r="B21" s="133" t="str">
        <f>IF(Finansējums!B18="","",Finansējums!B18)</f>
        <v/>
      </c>
      <c r="C21" s="133" t="str">
        <f>IF(Finansējums!C18="","",Finansējums!C18)</f>
        <v/>
      </c>
      <c r="D21" s="185" t="str">
        <f>IF(Finansējums!D18="","",Finansējums!D18)</f>
        <v/>
      </c>
      <c r="E21" s="182"/>
      <c r="F21" s="184" t="str">
        <f>IF(Finansējums!F18="","",Finansējums!F18)</f>
        <v/>
      </c>
      <c r="G21" s="184" t="str">
        <f>IF(Finansējums!G18="","",Finansējums!G18)</f>
        <v/>
      </c>
      <c r="H21" s="184" t="str">
        <f>IF(Finansējums!H18="","",Finansējums!H18)</f>
        <v/>
      </c>
      <c r="I21" s="184" t="str">
        <f>IF(Finansējums!I18="","",Finansējums!I18)</f>
        <v/>
      </c>
      <c r="J21" s="185" t="str">
        <f>IF(Finansējums!J18="","",Finansējums!J18)</f>
        <v/>
      </c>
      <c r="K21" s="183"/>
      <c r="L21" s="184" t="str">
        <f>IF(Finansējums!M18="","",Finansējums!M18)</f>
        <v/>
      </c>
      <c r="M21" s="184" t="str">
        <f>IF(Finansējums!N18="","",Finansējums!N18)</f>
        <v/>
      </c>
      <c r="N21" s="184">
        <f>IF(Finansējums!O18="","",Finansējums!O18)</f>
        <v>0</v>
      </c>
      <c r="O21" s="184" t="str">
        <f>IF(Finansējums!P18="","",Finansējums!P18)</f>
        <v/>
      </c>
      <c r="P21" s="184" t="str">
        <f>IF(Finansējums!Q18="","",Finansējums!Q18)</f>
        <v/>
      </c>
      <c r="Q21" s="185" t="str">
        <f>IF(Finansējums!R18="","",Finansējums!R18)</f>
        <v/>
      </c>
    </row>
    <row r="22" spans="2:17" ht="15" customHeight="1" outlineLevel="1">
      <c r="B22" s="133" t="str">
        <f>IF(Finansējums!B19="","",Finansējums!B19)</f>
        <v/>
      </c>
      <c r="C22" s="133" t="str">
        <f>IF(Finansējums!C19="","",Finansējums!C19)</f>
        <v/>
      </c>
      <c r="D22" s="185" t="str">
        <f>IF(Finansējums!D19="","",Finansējums!D19)</f>
        <v/>
      </c>
      <c r="E22" s="182"/>
      <c r="F22" s="184" t="str">
        <f>IF(Finansējums!F19="","",Finansējums!F19)</f>
        <v/>
      </c>
      <c r="G22" s="184" t="str">
        <f>IF(Finansējums!G19="","",Finansējums!G19)</f>
        <v/>
      </c>
      <c r="H22" s="184" t="str">
        <f>IF(Finansējums!H19="","",Finansējums!H19)</f>
        <v/>
      </c>
      <c r="I22" s="184" t="str">
        <f>IF(Finansējums!I19="","",Finansējums!I19)</f>
        <v/>
      </c>
      <c r="J22" s="185" t="str">
        <f>IF(Finansējums!J19="","",Finansējums!J19)</f>
        <v/>
      </c>
      <c r="K22" s="183"/>
      <c r="L22" s="184" t="str">
        <f>IF(Finansējums!M19="","",Finansējums!M19)</f>
        <v/>
      </c>
      <c r="M22" s="184" t="str">
        <f>IF(Finansējums!N19="","",Finansējums!N19)</f>
        <v/>
      </c>
      <c r="N22" s="184">
        <f>IF(Finansējums!O19="","",Finansējums!O19)</f>
        <v>0</v>
      </c>
      <c r="O22" s="184" t="str">
        <f>IF(Finansējums!P19="","",Finansējums!P19)</f>
        <v/>
      </c>
      <c r="P22" s="184" t="str">
        <f>IF(Finansējums!Q19="","",Finansējums!Q19)</f>
        <v/>
      </c>
      <c r="Q22" s="185" t="str">
        <f>IF(Finansējums!R19="","",Finansējums!R19)</f>
        <v/>
      </c>
    </row>
    <row r="23" spans="2:17" ht="15" customHeight="1" outlineLevel="1">
      <c r="B23" s="133" t="str">
        <f>IF(Finansējums!B20="","",Finansējums!B20)</f>
        <v/>
      </c>
      <c r="C23" s="133" t="str">
        <f>IF(Finansējums!C20="","",Finansējums!C20)</f>
        <v/>
      </c>
      <c r="D23" s="185" t="str">
        <f>IF(Finansējums!D20="","",Finansējums!D20)</f>
        <v/>
      </c>
      <c r="E23" s="182"/>
      <c r="F23" s="184" t="str">
        <f>IF(Finansējums!F20="","",Finansējums!F20)</f>
        <v/>
      </c>
      <c r="G23" s="184" t="str">
        <f>IF(Finansējums!G20="","",Finansējums!G20)</f>
        <v/>
      </c>
      <c r="H23" s="184" t="str">
        <f>IF(Finansējums!H20="","",Finansējums!H20)</f>
        <v/>
      </c>
      <c r="I23" s="184" t="str">
        <f>IF(Finansējums!I20="","",Finansējums!I20)</f>
        <v/>
      </c>
      <c r="J23" s="185" t="str">
        <f>IF(Finansējums!J20="","",Finansējums!J20)</f>
        <v/>
      </c>
      <c r="K23" s="183"/>
      <c r="L23" s="184" t="str">
        <f>IF(Finansējums!M20="","",Finansējums!M20)</f>
        <v/>
      </c>
      <c r="M23" s="184" t="str">
        <f>IF(Finansējums!N20="","",Finansējums!N20)</f>
        <v/>
      </c>
      <c r="N23" s="184">
        <f>IF(Finansējums!O20="","",Finansējums!O20)</f>
        <v>0</v>
      </c>
      <c r="O23" s="184" t="str">
        <f>IF(Finansējums!P20="","",Finansējums!P20)</f>
        <v/>
      </c>
      <c r="P23" s="184" t="str">
        <f>IF(Finansējums!Q20="","",Finansējums!Q20)</f>
        <v/>
      </c>
      <c r="Q23" s="185" t="str">
        <f>IF(Finansējums!R20="","",Finansējums!R20)</f>
        <v/>
      </c>
    </row>
    <row r="24" spans="2:17" ht="15" customHeight="1" outlineLevel="1">
      <c r="B24" s="133" t="str">
        <f>IF(Finansējums!B21="","",Finansējums!B21)</f>
        <v/>
      </c>
      <c r="C24" s="133" t="str">
        <f>IF(Finansējums!C21="","",Finansējums!C21)</f>
        <v/>
      </c>
      <c r="D24" s="185" t="str">
        <f>IF(Finansējums!D21="","",Finansējums!D21)</f>
        <v/>
      </c>
      <c r="E24" s="182"/>
      <c r="F24" s="184" t="str">
        <f>IF(Finansējums!F21="","",Finansējums!F21)</f>
        <v/>
      </c>
      <c r="G24" s="184" t="str">
        <f>IF(Finansējums!G21="","",Finansējums!G21)</f>
        <v/>
      </c>
      <c r="H24" s="184" t="str">
        <f>IF(Finansējums!H21="","",Finansējums!H21)</f>
        <v/>
      </c>
      <c r="I24" s="184" t="str">
        <f>IF(Finansējums!I21="","",Finansējums!I21)</f>
        <v/>
      </c>
      <c r="J24" s="185" t="str">
        <f>IF(Finansējums!J21="","",Finansējums!J21)</f>
        <v/>
      </c>
      <c r="K24" s="183"/>
      <c r="L24" s="184" t="str">
        <f>IF(Finansējums!M21="","",Finansējums!M21)</f>
        <v/>
      </c>
      <c r="M24" s="184" t="str">
        <f>IF(Finansējums!N21="","",Finansējums!N21)</f>
        <v/>
      </c>
      <c r="N24" s="184">
        <f>IF(Finansējums!O21="","",Finansējums!O21)</f>
        <v>0</v>
      </c>
      <c r="O24" s="184" t="str">
        <f>IF(Finansējums!P21="","",Finansējums!P21)</f>
        <v/>
      </c>
      <c r="P24" s="184" t="str">
        <f>IF(Finansējums!Q21="","",Finansējums!Q21)</f>
        <v/>
      </c>
      <c r="Q24" s="185" t="str">
        <f>IF(Finansējums!R21="","",Finansējums!R21)</f>
        <v/>
      </c>
    </row>
    <row r="25" spans="2:17" ht="15" customHeight="1" outlineLevel="1">
      <c r="B25" s="133" t="str">
        <f>IF(Finansējums!B22="","",Finansējums!B22)</f>
        <v/>
      </c>
      <c r="C25" s="133" t="str">
        <f>IF(Finansējums!C22="","",Finansējums!C22)</f>
        <v/>
      </c>
      <c r="D25" s="185" t="str">
        <f>IF(Finansējums!D22="","",Finansējums!D22)</f>
        <v/>
      </c>
      <c r="E25" s="182"/>
      <c r="F25" s="184" t="str">
        <f>IF(Finansējums!F22="","",Finansējums!F22)</f>
        <v/>
      </c>
      <c r="G25" s="184" t="str">
        <f>IF(Finansējums!G22="","",Finansējums!G22)</f>
        <v/>
      </c>
      <c r="H25" s="184" t="str">
        <f>IF(Finansējums!H22="","",Finansējums!H22)</f>
        <v/>
      </c>
      <c r="I25" s="184" t="str">
        <f>IF(Finansējums!I22="","",Finansējums!I22)</f>
        <v/>
      </c>
      <c r="J25" s="185" t="str">
        <f>IF(Finansējums!J22="","",Finansējums!J22)</f>
        <v/>
      </c>
      <c r="K25" s="183"/>
      <c r="L25" s="184" t="str">
        <f>IF(Finansējums!M22="","",Finansējums!M22)</f>
        <v/>
      </c>
      <c r="M25" s="184" t="str">
        <f>IF(Finansējums!N22="","",Finansējums!N22)</f>
        <v/>
      </c>
      <c r="N25" s="184">
        <f>IF(Finansējums!O22="","",Finansējums!O22)</f>
        <v>0</v>
      </c>
      <c r="O25" s="184" t="str">
        <f>IF(Finansējums!P22="","",Finansējums!P22)</f>
        <v/>
      </c>
      <c r="P25" s="184" t="str">
        <f>IF(Finansējums!Q22="","",Finansējums!Q22)</f>
        <v/>
      </c>
      <c r="Q25" s="185" t="str">
        <f>IF(Finansējums!R22="","",Finansējums!R22)</f>
        <v/>
      </c>
    </row>
    <row r="26" spans="2:17" ht="15" customHeight="1" outlineLevel="1">
      <c r="B26" s="133" t="str">
        <f>IF(Finansējums!B23="","",Finansējums!B23)</f>
        <v/>
      </c>
      <c r="C26" s="133" t="str">
        <f>IF(Finansējums!C23="","",Finansējums!C23)</f>
        <v/>
      </c>
      <c r="D26" s="185" t="str">
        <f>IF(Finansējums!D23="","",Finansējums!D23)</f>
        <v/>
      </c>
      <c r="E26" s="182"/>
      <c r="F26" s="184" t="str">
        <f>IF(Finansējums!F23="","",Finansējums!F23)</f>
        <v/>
      </c>
      <c r="G26" s="184" t="str">
        <f>IF(Finansējums!G23="","",Finansējums!G23)</f>
        <v/>
      </c>
      <c r="H26" s="184" t="str">
        <f>IF(Finansējums!H23="","",Finansējums!H23)</f>
        <v/>
      </c>
      <c r="I26" s="184" t="str">
        <f>IF(Finansējums!I23="","",Finansējums!I23)</f>
        <v/>
      </c>
      <c r="J26" s="185" t="str">
        <f>IF(Finansējums!J23="","",Finansējums!J23)</f>
        <v/>
      </c>
      <c r="K26" s="183"/>
      <c r="L26" s="184" t="str">
        <f>IF(Finansējums!M23="","",Finansējums!M23)</f>
        <v/>
      </c>
      <c r="M26" s="184" t="str">
        <f>IF(Finansējums!N23="","",Finansējums!N23)</f>
        <v/>
      </c>
      <c r="N26" s="184">
        <f>IF(Finansējums!O23="","",Finansējums!O23)</f>
        <v>0</v>
      </c>
      <c r="O26" s="184" t="str">
        <f>IF(Finansējums!P23="","",Finansējums!P23)</f>
        <v/>
      </c>
      <c r="P26" s="184" t="str">
        <f>IF(Finansējums!Q23="","",Finansējums!Q23)</f>
        <v/>
      </c>
      <c r="Q26" s="185" t="str">
        <f>IF(Finansējums!R23="","",Finansējums!R23)</f>
        <v/>
      </c>
    </row>
    <row r="27" spans="2:17" ht="15" customHeight="1" outlineLevel="1">
      <c r="B27" s="133" t="str">
        <f>IF(Finansējums!B24="","",Finansējums!B24)</f>
        <v/>
      </c>
      <c r="C27" s="133" t="str">
        <f>IF(Finansējums!C24="","",Finansējums!C24)</f>
        <v/>
      </c>
      <c r="D27" s="262" t="str">
        <f>IF(Finansējums!D24="","",Finansējums!D24)</f>
        <v/>
      </c>
      <c r="E27" s="182"/>
      <c r="F27" s="184" t="str">
        <f>IF(Finansējums!F24="","",Finansējums!F24)</f>
        <v/>
      </c>
      <c r="G27" s="184" t="str">
        <f>IF(Finansējums!G24="","",Finansējums!G24)</f>
        <v/>
      </c>
      <c r="H27" s="184" t="str">
        <f>IF(Finansējums!H24="","",Finansējums!H24)</f>
        <v/>
      </c>
      <c r="I27" s="184" t="str">
        <f>IF(Finansējums!I24="","",Finansējums!I24)</f>
        <v/>
      </c>
      <c r="J27" s="262" t="str">
        <f>IF(Finansējums!J24="","",Finansējums!J24)</f>
        <v/>
      </c>
      <c r="K27" s="183"/>
      <c r="L27" s="184" t="str">
        <f>IF(Finansējums!M24="","",Finansējums!M24)</f>
        <v/>
      </c>
      <c r="M27" s="184" t="str">
        <f>IF(Finansējums!N24="","",Finansējums!N24)</f>
        <v/>
      </c>
      <c r="N27" s="184">
        <f>IF(Finansējums!O24="","",Finansējums!O24)</f>
        <v>0</v>
      </c>
      <c r="O27" s="184" t="str">
        <f>IF(Finansējums!P24="","",Finansējums!P24)</f>
        <v/>
      </c>
      <c r="P27" s="184" t="str">
        <f>IF(Finansējums!Q24="","",Finansējums!Q24)</f>
        <v/>
      </c>
      <c r="Q27" s="185" t="str">
        <f>IF(Finansējums!R24="","",Finansējums!R24)</f>
        <v/>
      </c>
    </row>
    <row r="28" spans="2:17" ht="52.5" customHeight="1">
      <c r="B28" s="387" t="str">
        <f>Tāme!C31</f>
        <v>II.ENERGOEFEKTIVITĀTES PAAUGSTINĀŠANA IEKĀRTĀS UN SEKUNDĀRO ENERGORESURSU ATGŪŠANA NO RAŽOŠANAS TEHNOLOĢISKAJIEM PROCESIEM</v>
      </c>
      <c r="C28" s="387"/>
      <c r="D28" s="110">
        <f>SUM(D30:D41)</f>
        <v>0</v>
      </c>
      <c r="E28" s="28"/>
      <c r="F28" s="110">
        <f>SUM(F30:F41)</f>
        <v>0</v>
      </c>
      <c r="G28" s="110">
        <f>SUM(G30:G41)</f>
        <v>0</v>
      </c>
      <c r="H28" s="110">
        <f>SUM(H30:H41)</f>
        <v>0</v>
      </c>
      <c r="I28" s="111">
        <f>SUM(I30:I41)</f>
        <v>0</v>
      </c>
      <c r="J28" s="112">
        <f>SUM(J30:J41)</f>
        <v>0</v>
      </c>
      <c r="K28" s="118"/>
      <c r="L28" s="110">
        <f>SUM(L30:L41)</f>
        <v>0</v>
      </c>
      <c r="M28" s="110">
        <f>SUM(M30:M41)</f>
        <v>0</v>
      </c>
      <c r="N28" s="110">
        <f>SUM(N30:N41)</f>
        <v>0</v>
      </c>
      <c r="O28" s="110">
        <f aca="true" t="shared" si="2" ref="O28:Q28">SUM(O30:O41)</f>
        <v>0</v>
      </c>
      <c r="P28" s="110">
        <f t="shared" si="2"/>
        <v>0</v>
      </c>
      <c r="Q28" s="110">
        <f t="shared" si="2"/>
        <v>0</v>
      </c>
    </row>
    <row r="29" spans="1:18" ht="15" customHeight="1" outlineLevel="1">
      <c r="A29" s="113"/>
      <c r="B29" s="382" t="s">
        <v>58</v>
      </c>
      <c r="C29" s="383"/>
      <c r="D29" s="114"/>
      <c r="E29" s="28"/>
      <c r="F29" s="115">
        <f>SUM(G29:J29)</f>
        <v>0</v>
      </c>
      <c r="G29" s="115" t="str">
        <f>_xlfn.IFERROR(G28/$F$28,"-")</f>
        <v>-</v>
      </c>
      <c r="H29" s="115" t="str">
        <f>_xlfn.IFERROR(H28/$F$28,"-")</f>
        <v>-</v>
      </c>
      <c r="I29" s="116" t="str">
        <f>_xlfn.IFERROR(I28/$F$28,"-")</f>
        <v>-</v>
      </c>
      <c r="J29" s="117" t="str">
        <f>_xlfn.IFERROR(J28/$F$28,"-")</f>
        <v>-</v>
      </c>
      <c r="K29" s="118"/>
      <c r="L29" s="115">
        <f>SUM(O29:Q29)</f>
        <v>0</v>
      </c>
      <c r="M29" s="115"/>
      <c r="N29" s="115"/>
      <c r="O29" s="115" t="str">
        <f aca="true" t="shared" si="3" ref="O29:Q29">_xlfn.IFERROR(O28/$L$28,"-")</f>
        <v>-</v>
      </c>
      <c r="P29" s="115" t="str">
        <f t="shared" si="3"/>
        <v>-</v>
      </c>
      <c r="Q29" s="115" t="str">
        <f t="shared" si="3"/>
        <v>-</v>
      </c>
      <c r="R29" s="113"/>
    </row>
    <row r="30" spans="2:17" ht="15" customHeight="1" outlineLevel="1">
      <c r="B30" s="133" t="str">
        <f>IF(Finansējums!B29="","",Finansējums!B29)</f>
        <v/>
      </c>
      <c r="C30" s="134" t="str">
        <f>IF(Finansējums!C29="","",Finansējums!C29)</f>
        <v/>
      </c>
      <c r="D30" s="135" t="str">
        <f>IF(Finansējums!D29="","",Finansējums!D29)</f>
        <v/>
      </c>
      <c r="E30" s="182"/>
      <c r="F30" s="135" t="str">
        <f>IF(Finansējums!F29="","",Finansējums!F29)</f>
        <v/>
      </c>
      <c r="G30" s="135" t="str">
        <f>IF(Finansējums!G29="","",Finansējums!G29)</f>
        <v/>
      </c>
      <c r="H30" s="135" t="str">
        <f>IF(Finansējums!H29="","",Finansējums!H29)</f>
        <v/>
      </c>
      <c r="I30" s="135" t="str">
        <f>IF(Finansējums!I29="","",Finansējums!I29)</f>
        <v/>
      </c>
      <c r="J30" s="135" t="str">
        <f>IF(Finansējums!J29="","",Finansējums!J29)</f>
        <v/>
      </c>
      <c r="K30" s="183"/>
      <c r="L30" s="184" t="str">
        <f>IF(Finansējums!M29="","",Finansējums!M29)</f>
        <v/>
      </c>
      <c r="M30" s="184" t="str">
        <f>IF(Finansējums!N29="","",Finansējums!N29)</f>
        <v/>
      </c>
      <c r="N30" s="184" t="str">
        <f>IF(Finansējums!O29="","",Finansējums!O29)</f>
        <v/>
      </c>
      <c r="O30" s="184" t="str">
        <f>IF(Finansējums!P29="","",Finansējums!P29)</f>
        <v/>
      </c>
      <c r="P30" s="184" t="str">
        <f>IF(Finansējums!Q29="","",Finansējums!Q29)</f>
        <v/>
      </c>
      <c r="Q30" s="185" t="str">
        <f>IF(Finansējums!R29="","",Finansējums!R29)</f>
        <v/>
      </c>
    </row>
    <row r="31" spans="2:17" ht="15" customHeight="1" outlineLevel="1">
      <c r="B31" s="133" t="str">
        <f>IF(Finansējums!B30="","",Finansējums!B30)</f>
        <v/>
      </c>
      <c r="C31" s="134" t="str">
        <f>IF(Finansējums!C30="","",Finansējums!C30)</f>
        <v/>
      </c>
      <c r="D31" s="135" t="str">
        <f>IF(Finansējums!D30="","",Finansējums!D30)</f>
        <v/>
      </c>
      <c r="E31" s="182"/>
      <c r="F31" s="135" t="str">
        <f>IF(Finansējums!F30="","",Finansējums!F30)</f>
        <v/>
      </c>
      <c r="G31" s="135" t="str">
        <f>IF(Finansējums!G30="","",Finansējums!G30)</f>
        <v/>
      </c>
      <c r="H31" s="135" t="str">
        <f>IF(Finansējums!H30="","",Finansējums!H30)</f>
        <v/>
      </c>
      <c r="I31" s="135" t="str">
        <f>IF(Finansējums!I30="","",Finansējums!I30)</f>
        <v/>
      </c>
      <c r="J31" s="135" t="str">
        <f>IF(Finansējums!J30="","",Finansējums!J30)</f>
        <v/>
      </c>
      <c r="K31" s="183"/>
      <c r="L31" s="184" t="str">
        <f>IF(Finansējums!M30="","",Finansējums!M30)</f>
        <v/>
      </c>
      <c r="M31" s="184" t="str">
        <f>IF(Finansējums!N30="","",Finansējums!N30)</f>
        <v/>
      </c>
      <c r="N31" s="184" t="str">
        <f>IF(Finansējums!O30="","",Finansējums!O30)</f>
        <v/>
      </c>
      <c r="O31" s="184" t="str">
        <f>IF(Finansējums!P30="","",Finansējums!P30)</f>
        <v/>
      </c>
      <c r="P31" s="184" t="str">
        <f>IF(Finansējums!Q30="","",Finansējums!Q30)</f>
        <v/>
      </c>
      <c r="Q31" s="185" t="str">
        <f>IF(Finansējums!R30="","",Finansējums!R30)</f>
        <v/>
      </c>
    </row>
    <row r="32" spans="2:17" ht="15" customHeight="1" outlineLevel="1">
      <c r="B32" s="133" t="str">
        <f>IF(Finansējums!B31="","",Finansējums!B31)</f>
        <v/>
      </c>
      <c r="C32" s="134" t="str">
        <f>IF(Finansējums!C31="","",Finansējums!C31)</f>
        <v/>
      </c>
      <c r="D32" s="135" t="str">
        <f>IF(Finansējums!D31="","",Finansējums!D31)</f>
        <v/>
      </c>
      <c r="E32" s="182"/>
      <c r="F32" s="135" t="str">
        <f>IF(Finansējums!F31="","",Finansējums!F31)</f>
        <v/>
      </c>
      <c r="G32" s="135" t="str">
        <f>IF(Finansējums!G31="","",Finansējums!G31)</f>
        <v/>
      </c>
      <c r="H32" s="135" t="str">
        <f>IF(Finansējums!H31="","",Finansējums!H31)</f>
        <v/>
      </c>
      <c r="I32" s="135" t="str">
        <f>IF(Finansējums!I31="","",Finansējums!I31)</f>
        <v/>
      </c>
      <c r="J32" s="135" t="str">
        <f>IF(Finansējums!J31="","",Finansējums!J31)</f>
        <v/>
      </c>
      <c r="K32" s="183"/>
      <c r="L32" s="184" t="str">
        <f>IF(Finansējums!M31="","",Finansējums!M31)</f>
        <v/>
      </c>
      <c r="M32" s="184" t="str">
        <f>IF(Finansējums!N31="","",Finansējums!N31)</f>
        <v/>
      </c>
      <c r="N32" s="184" t="str">
        <f>IF(Finansējums!O31="","",Finansējums!O31)</f>
        <v/>
      </c>
      <c r="O32" s="184" t="str">
        <f>IF(Finansējums!P31="","",Finansējums!P31)</f>
        <v/>
      </c>
      <c r="P32" s="184" t="str">
        <f>IF(Finansējums!Q31="","",Finansējums!Q31)</f>
        <v/>
      </c>
      <c r="Q32" s="185" t="str">
        <f>IF(Finansējums!R31="","",Finansējums!R31)</f>
        <v/>
      </c>
    </row>
    <row r="33" spans="2:17" ht="15" customHeight="1" outlineLevel="1">
      <c r="B33" s="133" t="str">
        <f>IF(Finansējums!B32="","",Finansējums!B32)</f>
        <v/>
      </c>
      <c r="C33" s="134" t="str">
        <f>IF(Finansējums!C32="","",Finansējums!C32)</f>
        <v/>
      </c>
      <c r="D33" s="135" t="str">
        <f>IF(Finansējums!D32="","",Finansējums!D32)</f>
        <v/>
      </c>
      <c r="E33" s="182"/>
      <c r="F33" s="135" t="str">
        <f>IF(Finansējums!F32="","",Finansējums!F32)</f>
        <v/>
      </c>
      <c r="G33" s="135" t="str">
        <f>IF(Finansējums!G32="","",Finansējums!G32)</f>
        <v/>
      </c>
      <c r="H33" s="135" t="str">
        <f>IF(Finansējums!H32="","",Finansējums!H32)</f>
        <v/>
      </c>
      <c r="I33" s="135" t="str">
        <f>IF(Finansējums!I32="","",Finansējums!I32)</f>
        <v/>
      </c>
      <c r="J33" s="135" t="str">
        <f>IF(Finansējums!J32="","",Finansējums!J32)</f>
        <v/>
      </c>
      <c r="K33" s="183"/>
      <c r="L33" s="184" t="str">
        <f>IF(Finansējums!M32="","",Finansējums!M32)</f>
        <v/>
      </c>
      <c r="M33" s="184" t="str">
        <f>IF(Finansējums!N32="","",Finansējums!N32)</f>
        <v/>
      </c>
      <c r="N33" s="184" t="str">
        <f>IF(Finansējums!O32="","",Finansējums!O32)</f>
        <v/>
      </c>
      <c r="O33" s="184" t="str">
        <f>IF(Finansējums!P32="","",Finansējums!P32)</f>
        <v/>
      </c>
      <c r="P33" s="184" t="str">
        <f>IF(Finansējums!Q32="","",Finansējums!Q32)</f>
        <v/>
      </c>
      <c r="Q33" s="185" t="str">
        <f>IF(Finansējums!R32="","",Finansējums!R32)</f>
        <v/>
      </c>
    </row>
    <row r="34" spans="2:17" ht="15" customHeight="1" outlineLevel="1">
      <c r="B34" s="133" t="str">
        <f>IF(Finansējums!B33="","",Finansējums!B33)</f>
        <v/>
      </c>
      <c r="C34" s="134" t="str">
        <f>IF(Finansējums!C33="","",Finansējums!C33)</f>
        <v/>
      </c>
      <c r="D34" s="135" t="str">
        <f>IF(Finansējums!D33="","",Finansējums!D33)</f>
        <v/>
      </c>
      <c r="E34" s="182"/>
      <c r="F34" s="184" t="str">
        <f>IF(Finansējums!F33="","",Finansējums!F33)</f>
        <v/>
      </c>
      <c r="G34" s="135" t="str">
        <f>IF(Finansējums!G33="","",Finansējums!G33)</f>
        <v/>
      </c>
      <c r="H34" s="135" t="str">
        <f>IF(Finansējums!H33="","",Finansējums!H33)</f>
        <v/>
      </c>
      <c r="I34" s="135" t="str">
        <f>IF(Finansējums!I33="","",Finansējums!I33)</f>
        <v/>
      </c>
      <c r="J34" s="135" t="str">
        <f>IF(Finansējums!J33="","",Finansējums!J33)</f>
        <v/>
      </c>
      <c r="K34" s="183"/>
      <c r="L34" s="184" t="str">
        <f>IF(Finansējums!M33="","",Finansējums!M33)</f>
        <v/>
      </c>
      <c r="M34" s="184" t="str">
        <f>IF(Finansējums!N33="","",Finansējums!N33)</f>
        <v/>
      </c>
      <c r="N34" s="184" t="str">
        <f>IF(Finansējums!O33="","",Finansējums!O33)</f>
        <v/>
      </c>
      <c r="O34" s="184" t="str">
        <f>IF(Finansējums!P33="","",Finansējums!P33)</f>
        <v/>
      </c>
      <c r="P34" s="184" t="str">
        <f>IF(Finansējums!Q33="","",Finansējums!Q33)</f>
        <v/>
      </c>
      <c r="Q34" s="185" t="str">
        <f>IF(Finansējums!R33="","",Finansējums!R33)</f>
        <v/>
      </c>
    </row>
    <row r="35" spans="2:17" ht="15" customHeight="1" outlineLevel="1">
      <c r="B35" s="133" t="str">
        <f>IF(Finansējums!B34="","",Finansējums!B34)</f>
        <v/>
      </c>
      <c r="C35" s="134" t="str">
        <f>IF(Finansējums!C34="","",Finansējums!C34)</f>
        <v/>
      </c>
      <c r="D35" s="135" t="str">
        <f>IF(Finansējums!D34="","",Finansējums!D34)</f>
        <v/>
      </c>
      <c r="E35" s="182"/>
      <c r="F35" s="184" t="str">
        <f>IF(Finansējums!F34="","",Finansējums!F34)</f>
        <v/>
      </c>
      <c r="G35" s="135" t="str">
        <f>IF(Finansējums!G34="","",Finansējums!G34)</f>
        <v/>
      </c>
      <c r="H35" s="135" t="str">
        <f>IF(Finansējums!H34="","",Finansējums!H34)</f>
        <v/>
      </c>
      <c r="I35" s="135" t="str">
        <f>IF(Finansējums!I34="","",Finansējums!I34)</f>
        <v/>
      </c>
      <c r="J35" s="135" t="str">
        <f>IF(Finansējums!J34="","",Finansējums!J34)</f>
        <v/>
      </c>
      <c r="K35" s="183"/>
      <c r="L35" s="184" t="str">
        <f>IF(Finansējums!M34="","",Finansējums!M34)</f>
        <v/>
      </c>
      <c r="M35" s="184" t="str">
        <f>IF(Finansējums!N34="","",Finansējums!N34)</f>
        <v/>
      </c>
      <c r="N35" s="184" t="str">
        <f>IF(Finansējums!O34="","",Finansējums!O34)</f>
        <v/>
      </c>
      <c r="O35" s="184" t="str">
        <f>IF(Finansējums!P34="","",Finansējums!P34)</f>
        <v/>
      </c>
      <c r="P35" s="184" t="str">
        <f>IF(Finansējums!Q34="","",Finansējums!Q34)</f>
        <v/>
      </c>
      <c r="Q35" s="185" t="str">
        <f>IF(Finansējums!R34="","",Finansējums!R34)</f>
        <v/>
      </c>
    </row>
    <row r="36" spans="2:17" ht="15" customHeight="1" outlineLevel="1">
      <c r="B36" s="133" t="str">
        <f>IF(Finansējums!B35="","",Finansējums!B35)</f>
        <v/>
      </c>
      <c r="C36" s="134" t="str">
        <f>IF(Finansējums!C35="","",Finansējums!C35)</f>
        <v/>
      </c>
      <c r="D36" s="135" t="str">
        <f>IF(Finansējums!D35="","",Finansējums!D35)</f>
        <v/>
      </c>
      <c r="E36" s="182"/>
      <c r="F36" s="184" t="str">
        <f>IF(Finansējums!F35="","",Finansējums!F35)</f>
        <v/>
      </c>
      <c r="G36" s="135" t="str">
        <f>IF(Finansējums!G35="","",Finansējums!G35)</f>
        <v/>
      </c>
      <c r="H36" s="135" t="str">
        <f>IF(Finansējums!H35="","",Finansējums!H35)</f>
        <v/>
      </c>
      <c r="I36" s="135" t="str">
        <f>IF(Finansējums!I35="","",Finansējums!I35)</f>
        <v/>
      </c>
      <c r="J36" s="135" t="str">
        <f>IF(Finansējums!J35="","",Finansējums!J35)</f>
        <v/>
      </c>
      <c r="K36" s="183"/>
      <c r="L36" s="184" t="str">
        <f>IF(Finansējums!M35="","",Finansējums!M35)</f>
        <v/>
      </c>
      <c r="M36" s="184" t="str">
        <f>IF(Finansējums!N35="","",Finansējums!N35)</f>
        <v/>
      </c>
      <c r="N36" s="184" t="str">
        <f>IF(Finansējums!O35="","",Finansējums!O35)</f>
        <v/>
      </c>
      <c r="O36" s="184" t="str">
        <f>IF(Finansējums!P35="","",Finansējums!P35)</f>
        <v/>
      </c>
      <c r="P36" s="184" t="str">
        <f>IF(Finansējums!Q35="","",Finansējums!Q35)</f>
        <v/>
      </c>
      <c r="Q36" s="185" t="str">
        <f>IF(Finansējums!R35="","",Finansējums!R35)</f>
        <v/>
      </c>
    </row>
    <row r="37" spans="2:17" ht="15" customHeight="1" outlineLevel="1">
      <c r="B37" s="133" t="str">
        <f>IF(Finansējums!B36="","",Finansējums!B36)</f>
        <v/>
      </c>
      <c r="C37" s="134" t="str">
        <f>IF(Finansējums!C36="","",Finansējums!C36)</f>
        <v/>
      </c>
      <c r="D37" s="135" t="str">
        <f>IF(Finansējums!D36="","",Finansējums!D36)</f>
        <v/>
      </c>
      <c r="E37" s="182"/>
      <c r="F37" s="184" t="str">
        <f>IF(Finansējums!F36="","",Finansējums!F36)</f>
        <v/>
      </c>
      <c r="G37" s="135" t="str">
        <f>IF(Finansējums!G36="","",Finansējums!G36)</f>
        <v/>
      </c>
      <c r="H37" s="135" t="str">
        <f>IF(Finansējums!H36="","",Finansējums!H36)</f>
        <v/>
      </c>
      <c r="I37" s="135" t="str">
        <f>IF(Finansējums!I36="","",Finansējums!I36)</f>
        <v/>
      </c>
      <c r="J37" s="135" t="str">
        <f>IF(Finansējums!J36="","",Finansējums!J36)</f>
        <v/>
      </c>
      <c r="K37" s="183"/>
      <c r="L37" s="184" t="str">
        <f>IF(Finansējums!M36="","",Finansējums!M36)</f>
        <v/>
      </c>
      <c r="M37" s="184" t="str">
        <f>IF(Finansējums!N36="","",Finansējums!N36)</f>
        <v/>
      </c>
      <c r="N37" s="184" t="str">
        <f>IF(Finansējums!O36="","",Finansējums!O36)</f>
        <v/>
      </c>
      <c r="O37" s="184" t="str">
        <f>IF(Finansējums!P36="","",Finansējums!P36)</f>
        <v/>
      </c>
      <c r="P37" s="184" t="str">
        <f>IF(Finansējums!Q36="","",Finansējums!Q36)</f>
        <v/>
      </c>
      <c r="Q37" s="185" t="str">
        <f>IF(Finansējums!R36="","",Finansējums!R36)</f>
        <v/>
      </c>
    </row>
    <row r="38" spans="2:17" ht="15" customHeight="1" outlineLevel="1">
      <c r="B38" s="133" t="str">
        <f>IF(Finansējums!B37="","",Finansējums!B37)</f>
        <v/>
      </c>
      <c r="C38" s="134" t="str">
        <f>IF(Finansējums!C37="","",Finansējums!C37)</f>
        <v/>
      </c>
      <c r="D38" s="135" t="str">
        <f>IF(Finansējums!D37="","",Finansējums!D37)</f>
        <v/>
      </c>
      <c r="E38" s="182"/>
      <c r="F38" s="184" t="str">
        <f>IF(Finansējums!F37="","",Finansējums!F37)</f>
        <v/>
      </c>
      <c r="G38" s="135" t="str">
        <f>IF(Finansējums!G37="","",Finansējums!G37)</f>
        <v/>
      </c>
      <c r="H38" s="135" t="str">
        <f>IF(Finansējums!H37="","",Finansējums!H37)</f>
        <v/>
      </c>
      <c r="I38" s="135" t="str">
        <f>IF(Finansējums!I37="","",Finansējums!I37)</f>
        <v/>
      </c>
      <c r="J38" s="135" t="str">
        <f>IF(Finansējums!J37="","",Finansējums!J37)</f>
        <v/>
      </c>
      <c r="K38" s="183"/>
      <c r="L38" s="184" t="str">
        <f>IF(Finansējums!M37="","",Finansējums!M37)</f>
        <v/>
      </c>
      <c r="M38" s="184" t="str">
        <f>IF(Finansējums!N37="","",Finansējums!N37)</f>
        <v/>
      </c>
      <c r="N38" s="184" t="str">
        <f>IF(Finansējums!O37="","",Finansējums!O37)</f>
        <v/>
      </c>
      <c r="O38" s="184" t="str">
        <f>IF(Finansējums!P37="","",Finansējums!P37)</f>
        <v/>
      </c>
      <c r="P38" s="184" t="str">
        <f>IF(Finansējums!Q37="","",Finansējums!Q37)</f>
        <v/>
      </c>
      <c r="Q38" s="185" t="str">
        <f>IF(Finansējums!R37="","",Finansējums!R37)</f>
        <v/>
      </c>
    </row>
    <row r="39" spans="2:17" ht="15" customHeight="1" outlineLevel="1">
      <c r="B39" s="133" t="str">
        <f>IF(Finansējums!B38="","",Finansējums!B38)</f>
        <v/>
      </c>
      <c r="C39" s="134" t="str">
        <f>IF(Finansējums!C38="","",Finansējums!C38)</f>
        <v/>
      </c>
      <c r="D39" s="135" t="str">
        <f>IF(Finansējums!D38="","",Finansējums!D38)</f>
        <v/>
      </c>
      <c r="E39" s="182"/>
      <c r="F39" s="184" t="str">
        <f>IF(Finansējums!F38="","",Finansējums!F38)</f>
        <v/>
      </c>
      <c r="G39" s="135" t="str">
        <f>IF(Finansējums!G38="","",Finansējums!G38)</f>
        <v/>
      </c>
      <c r="H39" s="135" t="str">
        <f>IF(Finansējums!H38="","",Finansējums!H38)</f>
        <v/>
      </c>
      <c r="I39" s="135" t="str">
        <f>IF(Finansējums!I38="","",Finansējums!I38)</f>
        <v/>
      </c>
      <c r="J39" s="135" t="str">
        <f>IF(Finansējums!J38="","",Finansējums!J38)</f>
        <v/>
      </c>
      <c r="K39" s="183"/>
      <c r="L39" s="184" t="str">
        <f>IF(Finansējums!M38="","",Finansējums!M38)</f>
        <v/>
      </c>
      <c r="M39" s="184" t="str">
        <f>IF(Finansējums!N38="","",Finansējums!N38)</f>
        <v/>
      </c>
      <c r="N39" s="184" t="str">
        <f>IF(Finansējums!O38="","",Finansējums!O38)</f>
        <v/>
      </c>
      <c r="O39" s="184" t="str">
        <f>IF(Finansējums!P38="","",Finansējums!P38)</f>
        <v/>
      </c>
      <c r="P39" s="184" t="str">
        <f>IF(Finansējums!Q38="","",Finansējums!Q38)</f>
        <v/>
      </c>
      <c r="Q39" s="185" t="str">
        <f>IF(Finansējums!R38="","",Finansējums!R38)</f>
        <v/>
      </c>
    </row>
    <row r="40" spans="2:17" ht="15" customHeight="1" outlineLevel="1">
      <c r="B40" s="133" t="str">
        <f>IF(Finansējums!B39="","",Finansējums!B39)</f>
        <v/>
      </c>
      <c r="C40" s="134" t="str">
        <f>IF(Finansējums!C39="","",Finansējums!C39)</f>
        <v/>
      </c>
      <c r="D40" s="135" t="str">
        <f>IF(Finansējums!D39="","",Finansējums!D39)</f>
        <v/>
      </c>
      <c r="E40" s="182"/>
      <c r="F40" s="184" t="str">
        <f>IF(Finansējums!F39="","",Finansējums!F39)</f>
        <v/>
      </c>
      <c r="G40" s="135" t="str">
        <f>IF(Finansējums!G39="","",Finansējums!G39)</f>
        <v/>
      </c>
      <c r="H40" s="135" t="str">
        <f>IF(Finansējums!H39="","",Finansējums!H39)</f>
        <v/>
      </c>
      <c r="I40" s="135" t="str">
        <f>IF(Finansējums!I39="","",Finansējums!I39)</f>
        <v/>
      </c>
      <c r="J40" s="135" t="str">
        <f>IF(Finansējums!J39="","",Finansējums!J39)</f>
        <v/>
      </c>
      <c r="K40" s="183"/>
      <c r="L40" s="184" t="str">
        <f>IF(Finansējums!M39="","",Finansējums!M39)</f>
        <v/>
      </c>
      <c r="M40" s="184" t="str">
        <f>IF(Finansējums!N39="","",Finansējums!N39)</f>
        <v/>
      </c>
      <c r="N40" s="184" t="str">
        <f>IF(Finansējums!O39="","",Finansējums!O39)</f>
        <v/>
      </c>
      <c r="O40" s="184" t="str">
        <f>IF(Finansējums!P39="","",Finansējums!P39)</f>
        <v/>
      </c>
      <c r="P40" s="184" t="str">
        <f>IF(Finansējums!Q39="","",Finansējums!Q39)</f>
        <v/>
      </c>
      <c r="Q40" s="185" t="str">
        <f>IF(Finansējums!R39="","",Finansējums!R39)</f>
        <v/>
      </c>
    </row>
    <row r="41" spans="2:17" ht="15" customHeight="1" outlineLevel="1" thickBot="1">
      <c r="B41" s="133" t="str">
        <f>IF(Finansējums!B40="","",Finansējums!B40)</f>
        <v/>
      </c>
      <c r="C41" s="134" t="str">
        <f>IF(Finansējums!C40="","",Finansējums!C40)</f>
        <v/>
      </c>
      <c r="D41" s="135" t="str">
        <f>IF(Finansējums!D40="","",Finansējums!D40)</f>
        <v/>
      </c>
      <c r="E41" s="182"/>
      <c r="F41" s="184" t="str">
        <f>IF(Finansējums!F40="","",Finansējums!F40)</f>
        <v/>
      </c>
      <c r="G41" s="135" t="str">
        <f>IF(Finansējums!G40="","",Finansējums!G40)</f>
        <v/>
      </c>
      <c r="H41" s="135" t="str">
        <f>IF(Finansējums!H40="","",Finansējums!H40)</f>
        <v/>
      </c>
      <c r="I41" s="135" t="str">
        <f>IF(Finansējums!I40="","",Finansējums!I40)</f>
        <v/>
      </c>
      <c r="J41" s="135" t="str">
        <f>IF(Finansējums!J40="","",Finansējums!J40)</f>
        <v/>
      </c>
      <c r="K41" s="183"/>
      <c r="L41" s="184" t="str">
        <f>IF(Finansējums!M40="","",Finansējums!M40)</f>
        <v/>
      </c>
      <c r="M41" s="184" t="str">
        <f>IF(Finansējums!N40="","",Finansējums!N40)</f>
        <v/>
      </c>
      <c r="N41" s="184" t="str">
        <f>IF(Finansējums!O40="","",Finansējums!O40)</f>
        <v/>
      </c>
      <c r="O41" s="184" t="str">
        <f>IF(Finansējums!P40="","",Finansējums!P40)</f>
        <v/>
      </c>
      <c r="P41" s="184" t="str">
        <f>IF(Finansējums!Q40="","",Finansējums!Q40)</f>
        <v/>
      </c>
      <c r="Q41" s="186" t="str">
        <f>IF(Finansējums!R40="","",Finansējums!R40)</f>
        <v/>
      </c>
    </row>
    <row r="42" spans="2:17" s="118" customFormat="1" ht="18.75" customHeight="1" thickTop="1">
      <c r="B42" s="390" t="s">
        <v>59</v>
      </c>
      <c r="C42" s="390" t="s">
        <v>13</v>
      </c>
      <c r="D42" s="187">
        <f>D14+D28</f>
        <v>0</v>
      </c>
      <c r="E42" s="182"/>
      <c r="F42" s="187">
        <f>F14+F28</f>
        <v>0</v>
      </c>
      <c r="G42" s="187">
        <f>G14+G28</f>
        <v>0</v>
      </c>
      <c r="H42" s="187">
        <f>H14+H28</f>
        <v>0</v>
      </c>
      <c r="I42" s="187">
        <f>I14+I28</f>
        <v>0</v>
      </c>
      <c r="J42" s="187">
        <f>J14+J28</f>
        <v>0</v>
      </c>
      <c r="K42" s="183"/>
      <c r="L42" s="187">
        <f>L14+L28</f>
        <v>0</v>
      </c>
      <c r="M42" s="187">
        <f>M14+M28</f>
        <v>0</v>
      </c>
      <c r="N42" s="187">
        <f>N14+N28</f>
        <v>0</v>
      </c>
      <c r="O42" s="187">
        <f aca="true" t="shared" si="4" ref="O42:Q42">O14+O28</f>
        <v>0</v>
      </c>
      <c r="P42" s="187">
        <f t="shared" si="4"/>
        <v>0</v>
      </c>
      <c r="Q42" s="187">
        <f t="shared" si="4"/>
        <v>0</v>
      </c>
    </row>
    <row r="43" s="118" customFormat="1" ht="18.75" customHeight="1">
      <c r="K43" s="86"/>
    </row>
    <row r="44" spans="2:8" ht="15">
      <c r="B44" s="377" t="s">
        <v>90</v>
      </c>
      <c r="C44" s="377"/>
      <c r="D44" s="378" t="s">
        <v>169</v>
      </c>
      <c r="E44" s="18"/>
      <c r="F44" s="384" t="s">
        <v>127</v>
      </c>
      <c r="G44" s="386"/>
      <c r="H44" s="386"/>
    </row>
    <row r="45" spans="1:8" ht="75.75" customHeight="1">
      <c r="A45" s="119"/>
      <c r="B45" s="377"/>
      <c r="C45" s="377"/>
      <c r="D45" s="379"/>
      <c r="E45" s="18"/>
      <c r="F45" s="107" t="s">
        <v>55</v>
      </c>
      <c r="G45" s="107" t="s">
        <v>56</v>
      </c>
      <c r="H45" s="108" t="s">
        <v>57</v>
      </c>
    </row>
    <row r="46" spans="1:8" ht="40.5" customHeight="1">
      <c r="A46" s="121"/>
      <c r="B46" s="388" t="str">
        <f>Tāme!B57</f>
        <v>IZDEVUMU POZĪCIJAS, KAS NEVAR TIKT IEKĻAUTAS PROJEKTA KOPĒJĀS IZMAKSĀS, BET IR NEPIECIEŠAMAS PROJEKTA ĪSTENOŠANAI</v>
      </c>
      <c r="C46" s="388"/>
      <c r="D46" s="120">
        <f>SUM(D47:D53)</f>
        <v>0</v>
      </c>
      <c r="E46" s="120">
        <f aca="true" t="shared" si="5" ref="E46:H46">SUM(E47:E53)</f>
        <v>0</v>
      </c>
      <c r="F46" s="120">
        <f>SUM(F47:F53)</f>
        <v>0</v>
      </c>
      <c r="G46" s="181">
        <f t="shared" si="5"/>
        <v>0</v>
      </c>
      <c r="H46" s="181">
        <f t="shared" si="5"/>
        <v>0</v>
      </c>
    </row>
    <row r="47" spans="1:8" ht="15" customHeight="1" outlineLevel="1">
      <c r="A47" s="119"/>
      <c r="B47" s="132" t="str">
        <f>Finansējums!B50</f>
        <v/>
      </c>
      <c r="C47" s="132" t="str">
        <f>Finansējums!C50</f>
        <v/>
      </c>
      <c r="D47" s="135" t="str">
        <f>IF(Finansējums!D50="","",Finansējums!D50)</f>
        <v/>
      </c>
      <c r="E47" s="18"/>
      <c r="F47" s="135" t="str">
        <f>IF(Finansējums!P50="","",Finansējums!P50)</f>
        <v/>
      </c>
      <c r="G47" s="135" t="str">
        <f>IF(Finansējums!Q50="","",Finansējums!Q50)</f>
        <v/>
      </c>
      <c r="H47" s="135" t="str">
        <f>IF(Finansējums!R50="","",Finansējums!R50)</f>
        <v/>
      </c>
    </row>
    <row r="48" spans="1:8" ht="15" customHeight="1" outlineLevel="1">
      <c r="A48" s="119"/>
      <c r="B48" s="132" t="str">
        <f>Finansējums!B51</f>
        <v/>
      </c>
      <c r="C48" s="132" t="str">
        <f>Finansējums!C51</f>
        <v/>
      </c>
      <c r="D48" s="135" t="str">
        <f>IF(Finansējums!D51="","",Finansējums!D51)</f>
        <v/>
      </c>
      <c r="E48" s="18"/>
      <c r="F48" s="135" t="str">
        <f>IF(Finansējums!P51="","",Finansējums!P51)</f>
        <v/>
      </c>
      <c r="G48" s="135" t="str">
        <f>IF(Finansējums!Q51="","",Finansējums!Q51)</f>
        <v/>
      </c>
      <c r="H48" s="135" t="str">
        <f>IF(Finansējums!R51="","",Finansējums!R51)</f>
        <v/>
      </c>
    </row>
    <row r="49" spans="1:8" ht="15" customHeight="1" outlineLevel="1">
      <c r="A49" s="119"/>
      <c r="B49" s="132" t="str">
        <f>Finansējums!B52</f>
        <v/>
      </c>
      <c r="C49" s="132" t="str">
        <f>Finansējums!C52</f>
        <v/>
      </c>
      <c r="D49" s="135" t="str">
        <f>IF(Finansējums!D52="","",Finansējums!D52)</f>
        <v/>
      </c>
      <c r="E49" s="18"/>
      <c r="F49" s="135" t="str">
        <f>IF(Finansējums!P52="","",Finansējums!P52)</f>
        <v/>
      </c>
      <c r="G49" s="135" t="str">
        <f>IF(Finansējums!Q52="","",Finansējums!Q52)</f>
        <v/>
      </c>
      <c r="H49" s="135" t="str">
        <f>IF(Finansējums!R52="","",Finansējums!R52)</f>
        <v/>
      </c>
    </row>
    <row r="50" spans="1:8" ht="15" outlineLevel="1">
      <c r="A50" s="119"/>
      <c r="B50" s="132" t="str">
        <f>Finansējums!B53</f>
        <v/>
      </c>
      <c r="C50" s="132" t="str">
        <f>Finansējums!C53</f>
        <v/>
      </c>
      <c r="D50" s="135" t="str">
        <f>IF(Finansējums!D53="","",Finansējums!D53)</f>
        <v/>
      </c>
      <c r="E50" s="18"/>
      <c r="F50" s="135" t="str">
        <f>IF(Finansējums!P53="","",Finansējums!P53)</f>
        <v/>
      </c>
      <c r="G50" s="135" t="str">
        <f>IF(Finansējums!Q53="","",Finansējums!Q53)</f>
        <v/>
      </c>
      <c r="H50" s="135" t="str">
        <f>IF(Finansējums!R53="","",Finansējums!R53)</f>
        <v/>
      </c>
    </row>
    <row r="51" spans="1:8" ht="15" outlineLevel="1">
      <c r="A51" s="119"/>
      <c r="B51" s="132" t="str">
        <f>Finansējums!B54</f>
        <v/>
      </c>
      <c r="C51" s="132" t="str">
        <f>Finansējums!C54</f>
        <v/>
      </c>
      <c r="D51" s="135" t="str">
        <f>IF(Finansējums!D54="","",Finansējums!D54)</f>
        <v/>
      </c>
      <c r="E51" s="18"/>
      <c r="F51" s="135" t="str">
        <f>IF(Finansējums!P54="","",Finansējums!P54)</f>
        <v/>
      </c>
      <c r="G51" s="135" t="str">
        <f>IF(Finansējums!Q54="","",Finansējums!Q54)</f>
        <v/>
      </c>
      <c r="H51" s="135" t="str">
        <f>IF(Finansējums!R54="","",Finansējums!R54)</f>
        <v/>
      </c>
    </row>
    <row r="52" spans="1:8" ht="15" customHeight="1" outlineLevel="1">
      <c r="A52" s="119"/>
      <c r="B52" s="132" t="str">
        <f>Finansējums!B55</f>
        <v/>
      </c>
      <c r="C52" s="132" t="str">
        <f>Finansējums!C55</f>
        <v/>
      </c>
      <c r="D52" s="135" t="str">
        <f>IF(Finansējums!D55="","",Finansējums!D55)</f>
        <v/>
      </c>
      <c r="E52" s="18"/>
      <c r="F52" s="135" t="str">
        <f>IF(Finansējums!P55="","",Finansējums!P55)</f>
        <v/>
      </c>
      <c r="G52" s="135" t="str">
        <f>IF(Finansējums!Q55="","",Finansējums!Q55)</f>
        <v/>
      </c>
      <c r="H52" s="135" t="str">
        <f>IF(Finansējums!R55="","",Finansējums!R55)</f>
        <v/>
      </c>
    </row>
    <row r="53" spans="1:8" ht="15" customHeight="1" outlineLevel="1">
      <c r="A53" s="119"/>
      <c r="B53" s="132" t="str">
        <f>Finansējums!B56</f>
        <v/>
      </c>
      <c r="C53" s="132" t="str">
        <f>Finansējums!C56</f>
        <v/>
      </c>
      <c r="D53" s="135" t="str">
        <f>IF(Finansējums!D56="","",Finansējums!D56)</f>
        <v/>
      </c>
      <c r="E53" s="18"/>
      <c r="F53" s="135" t="str">
        <f>IF(Finansējums!P56="","",Finansējums!P56)</f>
        <v/>
      </c>
      <c r="G53" s="135" t="str">
        <f>IF(Finansējums!Q56="","",Finansējums!Q56)</f>
        <v/>
      </c>
      <c r="H53" s="135" t="str">
        <f>IF(Finansējums!R56="","",Finansējums!R56)</f>
        <v/>
      </c>
    </row>
    <row r="54" ht="15">
      <c r="E54" s="18"/>
    </row>
    <row r="55" spans="2:3" ht="15">
      <c r="B55" s="122" t="s">
        <v>60</v>
      </c>
      <c r="C55" s="123" t="s">
        <v>61</v>
      </c>
    </row>
    <row r="56" spans="2:3" ht="15">
      <c r="B56" s="122" t="s">
        <v>62</v>
      </c>
      <c r="C56" s="123" t="s">
        <v>63</v>
      </c>
    </row>
    <row r="57" spans="2:3" ht="15">
      <c r="B57" s="122" t="s">
        <v>64</v>
      </c>
      <c r="C57" s="123" t="s">
        <v>65</v>
      </c>
    </row>
    <row r="58" spans="2:3" ht="15">
      <c r="B58" s="122" t="s">
        <v>66</v>
      </c>
      <c r="C58" s="123" t="s">
        <v>67</v>
      </c>
    </row>
    <row r="59" ht="15"/>
    <row r="60" spans="2:17" ht="15">
      <c r="B60" s="389" t="s">
        <v>89</v>
      </c>
      <c r="C60" s="389"/>
      <c r="D60" s="389"/>
      <c r="E60" s="389"/>
      <c r="F60" s="389"/>
      <c r="G60" s="389"/>
      <c r="H60" s="389"/>
      <c r="I60" s="389"/>
      <c r="J60" s="389"/>
      <c r="K60" s="389"/>
      <c r="L60" s="389"/>
      <c r="M60" s="389"/>
      <c r="N60" s="389"/>
      <c r="O60" s="143"/>
      <c r="P60" s="143"/>
      <c r="Q60" s="143"/>
    </row>
    <row r="61" ht="15"/>
    <row r="62" ht="15"/>
    <row r="63" ht="15"/>
    <row r="64" ht="15"/>
    <row r="65" ht="15"/>
    <row r="66" ht="15"/>
    <row r="67" ht="15"/>
    <row r="68" ht="15"/>
    <row r="69" ht="15"/>
    <row r="70" ht="15"/>
    <row r="71" ht="15"/>
    <row r="72" ht="15"/>
    <row r="73" ht="15"/>
    <row r="74" ht="15"/>
    <row r="75" ht="15"/>
    <row r="76" ht="15"/>
    <row r="77" ht="15"/>
    <row r="7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sheetData>
  <sheetProtection formatCells="0" formatColumns="0" formatRows="0"/>
  <mergeCells count="19">
    <mergeCell ref="B46:C46"/>
    <mergeCell ref="B60:N60"/>
    <mergeCell ref="F44:H44"/>
    <mergeCell ref="B42:C42"/>
    <mergeCell ref="B44:C45"/>
    <mergeCell ref="D44:D45"/>
    <mergeCell ref="B29:C29"/>
    <mergeCell ref="L12:L13"/>
    <mergeCell ref="M12:N12"/>
    <mergeCell ref="O12:Q12"/>
    <mergeCell ref="B14:C14"/>
    <mergeCell ref="B15:C15"/>
    <mergeCell ref="B28:C28"/>
    <mergeCell ref="E1:G1"/>
    <mergeCell ref="E3:G3"/>
    <mergeCell ref="B12:C13"/>
    <mergeCell ref="D12:D13"/>
    <mergeCell ref="F12:F13"/>
    <mergeCell ref="G12:J12"/>
  </mergeCells>
  <conditionalFormatting sqref="B55:I58">
    <cfRule type="expression" priority="1" dxfId="2">
      <formula>$E$3="JĀ"</formula>
    </cfRule>
  </conditionalFormatting>
  <dataValidations count="1">
    <dataValidation type="list" allowBlank="1" showInputMessage="1" showErrorMessage="1" sqref="E3">
      <formula1>"JĀ, NĒ"</formula1>
    </dataValidation>
  </dataValidations>
  <printOptions/>
  <pageMargins left="0.7086614173228347" right="0.7086614173228347" top="0.7480314960629921" bottom="0.7480314960629921" header="0.31496062992125984" footer="0.31496062992125984"/>
  <pageSetup fitToHeight="3"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C4B8-9CFC-4829-8184-4B26F28E96C7}">
  <dimension ref="B1:AA31"/>
  <sheetViews>
    <sheetView showGridLines="0" zoomScale="90" zoomScaleNormal="90" workbookViewId="0" topLeftCell="A6">
      <selection activeCell="W11" sqref="W11"/>
    </sheetView>
  </sheetViews>
  <sheetFormatPr defaultColWidth="9.140625" defaultRowHeight="15"/>
  <cols>
    <col min="1" max="2" width="3.00390625" style="149" customWidth="1"/>
    <col min="3" max="3" width="19.8515625" style="149" customWidth="1"/>
    <col min="4" max="4" width="62.140625" style="149" customWidth="1"/>
    <col min="5" max="5" width="13.57421875" style="149" customWidth="1"/>
    <col min="6" max="6" width="0.5625" style="149" customWidth="1"/>
    <col min="7" max="7" width="13.57421875" style="149" customWidth="1"/>
    <col min="8" max="8" width="0.71875" style="149" customWidth="1"/>
    <col min="9" max="9" width="13.57421875" style="149" customWidth="1"/>
    <col min="10" max="10" width="0.5625" style="149" customWidth="1"/>
    <col min="11" max="11" width="13.57421875" style="149" customWidth="1"/>
    <col min="12" max="12" width="0.5625" style="149" customWidth="1"/>
    <col min="13" max="13" width="13.7109375" style="149" customWidth="1"/>
    <col min="14" max="14" width="0.42578125" style="149" customWidth="1"/>
    <col min="15" max="15" width="15.00390625" style="149" customWidth="1"/>
    <col min="16" max="16" width="2.7109375" style="149" customWidth="1"/>
    <col min="17" max="25" width="15.28125" style="149" customWidth="1"/>
    <col min="26" max="26" width="102.57421875" style="149" customWidth="1"/>
    <col min="27" max="16384" width="9.140625" style="149" customWidth="1"/>
  </cols>
  <sheetData>
    <row r="1" spans="3:16" ht="20.25" customHeight="1">
      <c r="C1" s="396" t="s">
        <v>159</v>
      </c>
      <c r="D1" s="396"/>
      <c r="E1" s="396"/>
      <c r="F1" s="148"/>
      <c r="I1" s="150"/>
      <c r="O1" s="151"/>
      <c r="P1" s="152"/>
    </row>
    <row r="2" spans="3:16" ht="16.5" customHeight="1">
      <c r="C2" s="153" t="s">
        <v>130</v>
      </c>
      <c r="D2" s="228">
        <f>Tāme!E4</f>
        <v>0</v>
      </c>
      <c r="E2" s="229"/>
      <c r="F2" s="229"/>
      <c r="G2" s="229"/>
      <c r="O2" s="151"/>
      <c r="P2" s="152"/>
    </row>
    <row r="3" spans="3:16" ht="15">
      <c r="C3" s="153" t="s">
        <v>131</v>
      </c>
      <c r="D3" s="230">
        <f>Tāme!E5</f>
        <v>0</v>
      </c>
      <c r="E3" s="229"/>
      <c r="F3" s="229"/>
      <c r="G3" s="229"/>
      <c r="O3" s="154"/>
      <c r="P3" s="152"/>
    </row>
    <row r="4" spans="3:7" ht="15">
      <c r="C4" s="155" t="s">
        <v>132</v>
      </c>
      <c r="D4" s="228">
        <f>'Līguma pielikums'!E1</f>
        <v>0</v>
      </c>
      <c r="E4" s="229"/>
      <c r="F4" s="229"/>
      <c r="G4" s="229"/>
    </row>
    <row r="5" spans="3:4" ht="15">
      <c r="C5" s="156"/>
      <c r="D5" s="157"/>
    </row>
    <row r="6" spans="4:6" ht="15">
      <c r="D6" s="152"/>
      <c r="E6" s="152"/>
      <c r="F6" s="152"/>
    </row>
    <row r="7" spans="3:26" ht="15" customHeight="1">
      <c r="C7" s="391" t="s">
        <v>133</v>
      </c>
      <c r="D7" s="397" t="s">
        <v>134</v>
      </c>
      <c r="E7" s="391" t="s">
        <v>135</v>
      </c>
      <c r="F7" s="158"/>
      <c r="G7" s="395" t="s">
        <v>136</v>
      </c>
      <c r="H7" s="395"/>
      <c r="I7" s="395"/>
      <c r="J7" s="395"/>
      <c r="K7" s="395"/>
      <c r="L7" s="395"/>
      <c r="M7" s="395"/>
      <c r="N7" s="159"/>
      <c r="O7" s="160" t="s">
        <v>137</v>
      </c>
      <c r="P7" s="161"/>
      <c r="Q7" s="395" t="s">
        <v>138</v>
      </c>
      <c r="R7" s="395"/>
      <c r="S7" s="395"/>
      <c r="T7" s="395"/>
      <c r="U7" s="395"/>
      <c r="V7" s="395"/>
      <c r="W7" s="395"/>
      <c r="X7" s="400" t="s">
        <v>139</v>
      </c>
      <c r="Y7" s="401" t="s">
        <v>140</v>
      </c>
      <c r="Z7" s="391" t="s">
        <v>158</v>
      </c>
    </row>
    <row r="8" spans="3:27" ht="45" customHeight="1">
      <c r="C8" s="391"/>
      <c r="D8" s="397"/>
      <c r="E8" s="391"/>
      <c r="F8" s="231"/>
      <c r="G8" s="391" t="s">
        <v>141</v>
      </c>
      <c r="H8" s="158"/>
      <c r="I8" s="392" t="s">
        <v>142</v>
      </c>
      <c r="J8" s="158"/>
      <c r="K8" s="391" t="s">
        <v>54</v>
      </c>
      <c r="L8" s="158"/>
      <c r="M8" s="391" t="s">
        <v>143</v>
      </c>
      <c r="N8" s="158"/>
      <c r="O8" s="398" t="s">
        <v>144</v>
      </c>
      <c r="P8" s="161"/>
      <c r="Q8" s="391" t="s">
        <v>145</v>
      </c>
      <c r="R8" s="391"/>
      <c r="S8" s="391"/>
      <c r="T8" s="391" t="s">
        <v>146</v>
      </c>
      <c r="U8" s="391"/>
      <c r="V8" s="391"/>
      <c r="W8" s="392" t="s">
        <v>147</v>
      </c>
      <c r="X8" s="400"/>
      <c r="Y8" s="401"/>
      <c r="Z8" s="391"/>
      <c r="AA8" s="399"/>
    </row>
    <row r="9" spans="3:27" ht="102" customHeight="1">
      <c r="C9" s="391"/>
      <c r="D9" s="397"/>
      <c r="E9" s="391"/>
      <c r="F9" s="231"/>
      <c r="G9" s="391"/>
      <c r="H9" s="158"/>
      <c r="I9" s="393"/>
      <c r="J9" s="158"/>
      <c r="K9" s="391"/>
      <c r="L9" s="158"/>
      <c r="M9" s="391"/>
      <c r="N9" s="158"/>
      <c r="O9" s="398"/>
      <c r="P9" s="161"/>
      <c r="Q9" s="392" t="s">
        <v>148</v>
      </c>
      <c r="R9" s="392" t="s">
        <v>155</v>
      </c>
      <c r="S9" s="392" t="s">
        <v>149</v>
      </c>
      <c r="T9" s="392" t="s">
        <v>148</v>
      </c>
      <c r="U9" s="392" t="s">
        <v>155</v>
      </c>
      <c r="V9" s="392" t="s">
        <v>149</v>
      </c>
      <c r="W9" s="393"/>
      <c r="X9" s="400"/>
      <c r="Y9" s="401"/>
      <c r="Z9" s="391"/>
      <c r="AA9" s="399"/>
    </row>
    <row r="10" spans="3:27" ht="15" customHeight="1">
      <c r="C10" s="391"/>
      <c r="D10" s="397"/>
      <c r="E10" s="391"/>
      <c r="F10" s="232"/>
      <c r="G10" s="391"/>
      <c r="H10" s="158"/>
      <c r="I10" s="394"/>
      <c r="J10" s="162"/>
      <c r="K10" s="391"/>
      <c r="L10" s="163"/>
      <c r="M10" s="391"/>
      <c r="N10" s="163"/>
      <c r="O10" s="398"/>
      <c r="P10" s="161"/>
      <c r="Q10" s="394"/>
      <c r="R10" s="394"/>
      <c r="S10" s="394"/>
      <c r="T10" s="394"/>
      <c r="U10" s="394"/>
      <c r="V10" s="394"/>
      <c r="W10" s="394"/>
      <c r="X10" s="400"/>
      <c r="Y10" s="401"/>
      <c r="Z10" s="391"/>
      <c r="AA10" s="399"/>
    </row>
    <row r="11" spans="2:26" ht="18" customHeight="1">
      <c r="B11" s="402"/>
      <c r="C11" s="144"/>
      <c r="D11" s="144"/>
      <c r="E11" s="145"/>
      <c r="F11" s="195"/>
      <c r="G11" s="146"/>
      <c r="H11" s="173"/>
      <c r="I11" s="146"/>
      <c r="J11" s="147"/>
      <c r="K11" s="146"/>
      <c r="L11" s="174"/>
      <c r="M11" s="146"/>
      <c r="N11" s="164"/>
      <c r="O11" s="165">
        <f>I11+K11+M11</f>
        <v>0</v>
      </c>
      <c r="P11" s="161"/>
      <c r="Q11" s="146"/>
      <c r="R11" s="146"/>
      <c r="S11" s="146"/>
      <c r="T11" s="146"/>
      <c r="U11" s="146"/>
      <c r="V11" s="146"/>
      <c r="W11" s="146"/>
      <c r="X11" s="166" t="str">
        <f aca="true" t="shared" si="0" ref="X11:X21">_xlfn.IFERROR(IF(W11&gt;K11,"Altum aizdevums nevar pārsniegt attiecināmās izmaksas!","OK"),"")</f>
        <v>OK</v>
      </c>
      <c r="Y11" s="166" t="str">
        <f aca="true" t="shared" si="1" ref="Y11:Y21">_xlfn.IFNA(IF(SUM(Q11:W11)&lt;&gt;E11,"Izmaksas nav pilnībā sadalītas!","OK"),"")</f>
        <v>OK</v>
      </c>
      <c r="Z11" s="144"/>
    </row>
    <row r="12" spans="2:26" ht="15" customHeight="1">
      <c r="B12" s="402"/>
      <c r="C12" s="144"/>
      <c r="D12" s="144"/>
      <c r="E12" s="145"/>
      <c r="F12" s="195"/>
      <c r="G12" s="146"/>
      <c r="H12" s="173"/>
      <c r="I12" s="146"/>
      <c r="J12" s="175"/>
      <c r="K12" s="146"/>
      <c r="L12" s="174"/>
      <c r="M12" s="146"/>
      <c r="N12" s="164"/>
      <c r="O12" s="165">
        <f aca="true" t="shared" si="2" ref="O12:O21">I12+K12+M12</f>
        <v>0</v>
      </c>
      <c r="P12" s="161"/>
      <c r="Q12" s="146"/>
      <c r="R12" s="146"/>
      <c r="S12" s="146"/>
      <c r="T12" s="146"/>
      <c r="U12" s="146"/>
      <c r="V12" s="146"/>
      <c r="W12" s="146"/>
      <c r="X12" s="166" t="str">
        <f t="shared" si="0"/>
        <v>OK</v>
      </c>
      <c r="Y12" s="166" t="str">
        <f t="shared" si="1"/>
        <v>OK</v>
      </c>
      <c r="Z12" s="144"/>
    </row>
    <row r="13" spans="2:26" ht="15" customHeight="1">
      <c r="B13" s="402"/>
      <c r="C13" s="144"/>
      <c r="D13" s="144"/>
      <c r="E13" s="145"/>
      <c r="F13" s="195"/>
      <c r="G13" s="146"/>
      <c r="H13" s="173"/>
      <c r="I13" s="146"/>
      <c r="J13" s="175"/>
      <c r="K13" s="146"/>
      <c r="L13" s="174"/>
      <c r="M13" s="146"/>
      <c r="N13" s="164"/>
      <c r="O13" s="165">
        <f t="shared" si="2"/>
        <v>0</v>
      </c>
      <c r="P13" s="161"/>
      <c r="Q13" s="146"/>
      <c r="R13" s="146"/>
      <c r="S13" s="146"/>
      <c r="T13" s="146"/>
      <c r="U13" s="146"/>
      <c r="V13" s="146"/>
      <c r="W13" s="146"/>
      <c r="X13" s="166" t="str">
        <f t="shared" si="0"/>
        <v>OK</v>
      </c>
      <c r="Y13" s="166" t="str">
        <f t="shared" si="1"/>
        <v>OK</v>
      </c>
      <c r="Z13" s="144"/>
    </row>
    <row r="14" spans="2:26" ht="15" customHeight="1">
      <c r="B14" s="402"/>
      <c r="C14" s="144"/>
      <c r="D14" s="144"/>
      <c r="E14" s="145"/>
      <c r="F14" s="195"/>
      <c r="G14" s="146"/>
      <c r="H14" s="173"/>
      <c r="I14" s="146"/>
      <c r="J14" s="175"/>
      <c r="K14" s="146"/>
      <c r="L14" s="174"/>
      <c r="M14" s="146"/>
      <c r="N14" s="164"/>
      <c r="O14" s="165">
        <f t="shared" si="2"/>
        <v>0</v>
      </c>
      <c r="P14" s="161"/>
      <c r="Q14" s="146"/>
      <c r="R14" s="146"/>
      <c r="S14" s="146"/>
      <c r="T14" s="146"/>
      <c r="U14" s="146"/>
      <c r="V14" s="146"/>
      <c r="W14" s="146"/>
      <c r="X14" s="166" t="str">
        <f t="shared" si="0"/>
        <v>OK</v>
      </c>
      <c r="Y14" s="166" t="str">
        <f t="shared" si="1"/>
        <v>OK</v>
      </c>
      <c r="Z14" s="144"/>
    </row>
    <row r="15" spans="2:26" ht="15">
      <c r="B15" s="402"/>
      <c r="C15" s="144"/>
      <c r="D15" s="144"/>
      <c r="E15" s="145"/>
      <c r="F15" s="195"/>
      <c r="G15" s="146"/>
      <c r="H15" s="173"/>
      <c r="I15" s="146"/>
      <c r="J15" s="176"/>
      <c r="K15" s="146"/>
      <c r="L15" s="174"/>
      <c r="M15" s="146"/>
      <c r="N15" s="164"/>
      <c r="O15" s="165">
        <f t="shared" si="2"/>
        <v>0</v>
      </c>
      <c r="P15" s="167"/>
      <c r="Q15" s="146"/>
      <c r="R15" s="146"/>
      <c r="S15" s="146"/>
      <c r="T15" s="146"/>
      <c r="U15" s="146"/>
      <c r="V15" s="146"/>
      <c r="W15" s="146"/>
      <c r="X15" s="166" t="str">
        <f t="shared" si="0"/>
        <v>OK</v>
      </c>
      <c r="Y15" s="166" t="str">
        <f t="shared" si="1"/>
        <v>OK</v>
      </c>
      <c r="Z15" s="144"/>
    </row>
    <row r="16" spans="2:26" ht="15">
      <c r="B16" s="402"/>
      <c r="C16" s="144"/>
      <c r="D16" s="144"/>
      <c r="E16" s="145"/>
      <c r="F16" s="195"/>
      <c r="G16" s="146"/>
      <c r="H16" s="173"/>
      <c r="I16" s="146"/>
      <c r="J16" s="177"/>
      <c r="K16" s="146"/>
      <c r="L16" s="174"/>
      <c r="M16" s="146"/>
      <c r="N16" s="164"/>
      <c r="O16" s="165">
        <f t="shared" si="2"/>
        <v>0</v>
      </c>
      <c r="P16" s="167"/>
      <c r="Q16" s="146"/>
      <c r="R16" s="146"/>
      <c r="S16" s="146"/>
      <c r="T16" s="146"/>
      <c r="U16" s="146"/>
      <c r="V16" s="146"/>
      <c r="W16" s="146"/>
      <c r="X16" s="166" t="str">
        <f t="shared" si="0"/>
        <v>OK</v>
      </c>
      <c r="Y16" s="166" t="str">
        <f t="shared" si="1"/>
        <v>OK</v>
      </c>
      <c r="Z16" s="144"/>
    </row>
    <row r="17" spans="3:26" ht="15">
      <c r="C17" s="144"/>
      <c r="D17" s="144"/>
      <c r="E17" s="145"/>
      <c r="F17" s="195"/>
      <c r="G17" s="146"/>
      <c r="H17" s="173"/>
      <c r="I17" s="146"/>
      <c r="J17" s="177"/>
      <c r="K17" s="146"/>
      <c r="L17" s="174"/>
      <c r="M17" s="146"/>
      <c r="N17" s="164"/>
      <c r="O17" s="165">
        <f t="shared" si="2"/>
        <v>0</v>
      </c>
      <c r="P17" s="167"/>
      <c r="Q17" s="146"/>
      <c r="R17" s="146"/>
      <c r="S17" s="146"/>
      <c r="T17" s="146"/>
      <c r="U17" s="146"/>
      <c r="V17" s="146"/>
      <c r="W17" s="146"/>
      <c r="X17" s="166" t="str">
        <f t="shared" si="0"/>
        <v>OK</v>
      </c>
      <c r="Y17" s="166" t="str">
        <f t="shared" si="1"/>
        <v>OK</v>
      </c>
      <c r="Z17" s="144"/>
    </row>
    <row r="18" spans="3:26" ht="15">
      <c r="C18" s="144"/>
      <c r="D18" s="144"/>
      <c r="E18" s="145"/>
      <c r="F18" s="195"/>
      <c r="G18" s="146"/>
      <c r="H18" s="173"/>
      <c r="I18" s="146"/>
      <c r="J18" s="177"/>
      <c r="K18" s="146"/>
      <c r="L18" s="174"/>
      <c r="M18" s="146"/>
      <c r="N18" s="164"/>
      <c r="O18" s="165">
        <f t="shared" si="2"/>
        <v>0</v>
      </c>
      <c r="P18" s="167"/>
      <c r="Q18" s="146"/>
      <c r="R18" s="146"/>
      <c r="S18" s="146"/>
      <c r="T18" s="146"/>
      <c r="U18" s="146"/>
      <c r="V18" s="146"/>
      <c r="W18" s="146"/>
      <c r="X18" s="166" t="str">
        <f t="shared" si="0"/>
        <v>OK</v>
      </c>
      <c r="Y18" s="166" t="str">
        <f t="shared" si="1"/>
        <v>OK</v>
      </c>
      <c r="Z18" s="144"/>
    </row>
    <row r="19" spans="3:26" ht="15">
      <c r="C19" s="144"/>
      <c r="D19" s="144"/>
      <c r="E19" s="145"/>
      <c r="F19" s="195"/>
      <c r="G19" s="146"/>
      <c r="H19" s="173"/>
      <c r="I19" s="146"/>
      <c r="J19" s="177"/>
      <c r="K19" s="146"/>
      <c r="L19" s="174"/>
      <c r="M19" s="146"/>
      <c r="N19" s="164"/>
      <c r="O19" s="165">
        <f t="shared" si="2"/>
        <v>0</v>
      </c>
      <c r="P19" s="167"/>
      <c r="Q19" s="146"/>
      <c r="R19" s="146"/>
      <c r="S19" s="146"/>
      <c r="T19" s="146"/>
      <c r="U19" s="146"/>
      <c r="V19" s="146"/>
      <c r="W19" s="146"/>
      <c r="X19" s="166" t="str">
        <f t="shared" si="0"/>
        <v>OK</v>
      </c>
      <c r="Y19" s="166" t="str">
        <f t="shared" si="1"/>
        <v>OK</v>
      </c>
      <c r="Z19" s="144"/>
    </row>
    <row r="20" spans="3:26" ht="15">
      <c r="C20" s="144"/>
      <c r="D20" s="144"/>
      <c r="E20" s="145"/>
      <c r="F20" s="195"/>
      <c r="G20" s="146"/>
      <c r="H20" s="173"/>
      <c r="I20" s="146"/>
      <c r="J20" s="177"/>
      <c r="K20" s="146"/>
      <c r="L20" s="174"/>
      <c r="M20" s="146"/>
      <c r="N20" s="164"/>
      <c r="O20" s="165">
        <f t="shared" si="2"/>
        <v>0</v>
      </c>
      <c r="P20" s="167"/>
      <c r="Q20" s="146"/>
      <c r="R20" s="146"/>
      <c r="S20" s="146"/>
      <c r="T20" s="146"/>
      <c r="U20" s="146"/>
      <c r="V20" s="146"/>
      <c r="W20" s="146"/>
      <c r="X20" s="166" t="str">
        <f t="shared" si="0"/>
        <v>OK</v>
      </c>
      <c r="Y20" s="166" t="str">
        <f t="shared" si="1"/>
        <v>OK</v>
      </c>
      <c r="Z20" s="144"/>
    </row>
    <row r="21" spans="3:26" ht="15">
      <c r="C21" s="144"/>
      <c r="D21" s="144"/>
      <c r="E21" s="145"/>
      <c r="F21" s="195"/>
      <c r="G21" s="146"/>
      <c r="H21" s="173"/>
      <c r="I21" s="146"/>
      <c r="J21" s="177"/>
      <c r="K21" s="146"/>
      <c r="L21" s="174"/>
      <c r="M21" s="146"/>
      <c r="N21" s="164"/>
      <c r="O21" s="165">
        <f t="shared" si="2"/>
        <v>0</v>
      </c>
      <c r="P21" s="167"/>
      <c r="Q21" s="146"/>
      <c r="R21" s="146"/>
      <c r="S21" s="146"/>
      <c r="T21" s="146"/>
      <c r="U21" s="146"/>
      <c r="V21" s="146"/>
      <c r="W21" s="146"/>
      <c r="X21" s="166" t="str">
        <f t="shared" si="0"/>
        <v>OK</v>
      </c>
      <c r="Y21" s="166" t="str">
        <f t="shared" si="1"/>
        <v>OK</v>
      </c>
      <c r="Z21" s="144"/>
    </row>
    <row r="22" spans="3:26" ht="51" customHeight="1">
      <c r="C22" s="403" t="s">
        <v>150</v>
      </c>
      <c r="D22" s="403"/>
      <c r="E22" s="233">
        <f aca="true" t="shared" si="3" ref="E22:H22">SUM(E11:E21)</f>
        <v>0</v>
      </c>
      <c r="F22" s="233">
        <f t="shared" si="3"/>
        <v>0</v>
      </c>
      <c r="G22" s="233">
        <f t="shared" si="3"/>
        <v>0</v>
      </c>
      <c r="H22" s="233">
        <f t="shared" si="3"/>
        <v>0</v>
      </c>
      <c r="I22" s="233">
        <f>SUM(I11:I21)</f>
        <v>0</v>
      </c>
      <c r="J22" s="233">
        <f aca="true" t="shared" si="4" ref="J22:W22">SUM(J11:J21)</f>
        <v>0</v>
      </c>
      <c r="K22" s="233">
        <f t="shared" si="4"/>
        <v>0</v>
      </c>
      <c r="L22" s="233">
        <f t="shared" si="4"/>
        <v>0</v>
      </c>
      <c r="M22" s="233">
        <f t="shared" si="4"/>
        <v>0</v>
      </c>
      <c r="N22" s="233"/>
      <c r="O22" s="233">
        <f t="shared" si="4"/>
        <v>0</v>
      </c>
      <c r="P22" s="263"/>
      <c r="Q22" s="233">
        <f t="shared" si="4"/>
        <v>0</v>
      </c>
      <c r="R22" s="233">
        <f t="shared" si="4"/>
        <v>0</v>
      </c>
      <c r="S22" s="233">
        <f t="shared" si="4"/>
        <v>0</v>
      </c>
      <c r="T22" s="233">
        <f t="shared" si="4"/>
        <v>0</v>
      </c>
      <c r="U22" s="233">
        <f t="shared" si="4"/>
        <v>0</v>
      </c>
      <c r="V22" s="233">
        <f t="shared" si="4"/>
        <v>0</v>
      </c>
      <c r="W22" s="233">
        <f t="shared" si="4"/>
        <v>0</v>
      </c>
      <c r="X22" s="178"/>
      <c r="Y22" s="179"/>
      <c r="Z22" s="179"/>
    </row>
    <row r="26" ht="15.75">
      <c r="C26" s="168" t="s">
        <v>151</v>
      </c>
    </row>
    <row r="27" spans="3:26" ht="15" customHeight="1">
      <c r="C27" s="404" t="s">
        <v>152</v>
      </c>
      <c r="D27" s="405"/>
      <c r="E27" s="406"/>
      <c r="F27" s="169">
        <v>0</v>
      </c>
      <c r="G27" s="234">
        <f>'Līguma pielikums'!D42</f>
        <v>0</v>
      </c>
      <c r="H27" s="234"/>
      <c r="I27" s="234">
        <f>'Līguma pielikums'!M42</f>
        <v>0</v>
      </c>
      <c r="J27" s="234"/>
      <c r="K27" s="234">
        <f>'Līguma pielikums'!F42</f>
        <v>0</v>
      </c>
      <c r="L27" s="234"/>
      <c r="M27" s="234">
        <f>'Līguma pielikums'!N42</f>
        <v>0</v>
      </c>
      <c r="N27" s="234"/>
      <c r="O27" s="234">
        <f>'Līguma pielikums'!D42</f>
        <v>0</v>
      </c>
      <c r="P27" s="264"/>
      <c r="Q27" s="234">
        <f>'Līguma pielikums'!F46</f>
        <v>0</v>
      </c>
      <c r="R27" s="234">
        <f>'Līguma pielikums'!O42</f>
        <v>0</v>
      </c>
      <c r="S27" s="234">
        <f>'Līguma pielikums'!G42</f>
        <v>0</v>
      </c>
      <c r="T27" s="234">
        <f>'Līguma pielikums'!G46</f>
        <v>0</v>
      </c>
      <c r="U27" s="234">
        <f>'Līguma pielikums'!P42</f>
        <v>0</v>
      </c>
      <c r="V27" s="234">
        <f>'Līguma pielikums'!H42</f>
        <v>0</v>
      </c>
      <c r="W27" s="234">
        <f>'Līguma pielikums'!J42</f>
        <v>0</v>
      </c>
      <c r="X27" s="235"/>
      <c r="Y27" s="235"/>
      <c r="Z27" s="151"/>
    </row>
    <row r="28" spans="3:26" ht="15" customHeight="1">
      <c r="C28" s="404" t="s">
        <v>153</v>
      </c>
      <c r="D28" s="405"/>
      <c r="E28" s="406"/>
      <c r="F28" s="169">
        <f aca="true" t="shared" si="5" ref="F28:O28">F22</f>
        <v>0</v>
      </c>
      <c r="G28" s="170">
        <f>G22</f>
        <v>0</v>
      </c>
      <c r="H28" s="170">
        <f t="shared" si="5"/>
        <v>0</v>
      </c>
      <c r="I28" s="170">
        <f t="shared" si="5"/>
        <v>0</v>
      </c>
      <c r="J28" s="170">
        <f t="shared" si="5"/>
        <v>0</v>
      </c>
      <c r="K28" s="170">
        <f t="shared" si="5"/>
        <v>0</v>
      </c>
      <c r="L28" s="170">
        <f t="shared" si="5"/>
        <v>0</v>
      </c>
      <c r="M28" s="170">
        <f t="shared" si="5"/>
        <v>0</v>
      </c>
      <c r="N28" s="170"/>
      <c r="O28" s="170">
        <f t="shared" si="5"/>
        <v>0</v>
      </c>
      <c r="Q28" s="170">
        <f aca="true" t="shared" si="6" ref="Q28:W28">Q22</f>
        <v>0</v>
      </c>
      <c r="R28" s="170">
        <f t="shared" si="6"/>
        <v>0</v>
      </c>
      <c r="S28" s="170">
        <f t="shared" si="6"/>
        <v>0</v>
      </c>
      <c r="T28" s="170">
        <f t="shared" si="6"/>
        <v>0</v>
      </c>
      <c r="U28" s="170">
        <f t="shared" si="6"/>
        <v>0</v>
      </c>
      <c r="V28" s="170">
        <f t="shared" si="6"/>
        <v>0</v>
      </c>
      <c r="W28" s="170">
        <f t="shared" si="6"/>
        <v>0</v>
      </c>
      <c r="X28" s="236"/>
      <c r="Y28" s="236"/>
      <c r="Z28" s="171"/>
    </row>
    <row r="29" spans="3:26" ht="15" customHeight="1">
      <c r="C29" s="404" t="s">
        <v>154</v>
      </c>
      <c r="D29" s="405"/>
      <c r="E29" s="406"/>
      <c r="F29" s="169">
        <f aca="true" t="shared" si="7" ref="F29:O29">F27-F28</f>
        <v>0</v>
      </c>
      <c r="G29" s="170">
        <f t="shared" si="7"/>
        <v>0</v>
      </c>
      <c r="H29" s="170">
        <f t="shared" si="7"/>
        <v>0</v>
      </c>
      <c r="I29" s="170">
        <f t="shared" si="7"/>
        <v>0</v>
      </c>
      <c r="J29" s="170">
        <f t="shared" si="7"/>
        <v>0</v>
      </c>
      <c r="K29" s="170">
        <f t="shared" si="7"/>
        <v>0</v>
      </c>
      <c r="L29" s="170">
        <f t="shared" si="7"/>
        <v>0</v>
      </c>
      <c r="M29" s="170">
        <f t="shared" si="7"/>
        <v>0</v>
      </c>
      <c r="N29" s="170"/>
      <c r="O29" s="170">
        <f t="shared" si="7"/>
        <v>0</v>
      </c>
      <c r="Q29" s="170">
        <f aca="true" t="shared" si="8" ref="Q29:W29">Q27-Q28</f>
        <v>0</v>
      </c>
      <c r="R29" s="170">
        <f t="shared" si="8"/>
        <v>0</v>
      </c>
      <c r="S29" s="170">
        <f t="shared" si="8"/>
        <v>0</v>
      </c>
      <c r="T29" s="170">
        <f t="shared" si="8"/>
        <v>0</v>
      </c>
      <c r="U29" s="170">
        <f t="shared" si="8"/>
        <v>0</v>
      </c>
      <c r="V29" s="170">
        <f t="shared" si="8"/>
        <v>0</v>
      </c>
      <c r="W29" s="170">
        <f t="shared" si="8"/>
        <v>0</v>
      </c>
      <c r="X29" s="236"/>
      <c r="Y29" s="236"/>
      <c r="Z29" s="171"/>
    </row>
    <row r="31" spans="3:5" ht="105.75" customHeight="1">
      <c r="C31" s="172"/>
      <c r="D31" s="172"/>
      <c r="E31" s="172"/>
    </row>
  </sheetData>
  <mergeCells count="29">
    <mergeCell ref="B11:B16"/>
    <mergeCell ref="C22:D22"/>
    <mergeCell ref="C27:E27"/>
    <mergeCell ref="C28:E28"/>
    <mergeCell ref="C29:E29"/>
    <mergeCell ref="AA8:AA10"/>
    <mergeCell ref="Q9:Q10"/>
    <mergeCell ref="R9:R10"/>
    <mergeCell ref="S9:S10"/>
    <mergeCell ref="T9:T10"/>
    <mergeCell ref="U9:U10"/>
    <mergeCell ref="V9:V10"/>
    <mergeCell ref="X7:X10"/>
    <mergeCell ref="Y7:Y10"/>
    <mergeCell ref="Z7:Z10"/>
    <mergeCell ref="G8:G10"/>
    <mergeCell ref="I8:I10"/>
    <mergeCell ref="Q7:W7"/>
    <mergeCell ref="W8:W10"/>
    <mergeCell ref="C1:E1"/>
    <mergeCell ref="C7:C10"/>
    <mergeCell ref="D7:D10"/>
    <mergeCell ref="E7:E10"/>
    <mergeCell ref="G7:M7"/>
    <mergeCell ref="K8:K10"/>
    <mergeCell ref="M8:M10"/>
    <mergeCell ref="O8:O10"/>
    <mergeCell ref="Q8:S8"/>
    <mergeCell ref="T8:V8"/>
  </mergeCells>
  <conditionalFormatting sqref="F29">
    <cfRule type="cellIs" priority="2" dxfId="1" operator="lessThan">
      <formula>0</formula>
    </cfRule>
  </conditionalFormatting>
  <conditionalFormatting sqref="P22">
    <cfRule type="notContainsBlanks" priority="1" dxfId="0">
      <formula>LEN(TRIM(P22))&gt;0</formula>
    </cfRule>
  </conditionalFormatting>
  <printOptions/>
  <pageMargins left="0.7" right="0.7" top="0.75" bottom="0.75" header="0.3" footer="0.3"/>
  <pageSetup horizontalDpi="600" verticalDpi="600" orientation="landscape" scale="52" r:id="rId1"/>
  <headerFooter>
    <oddFooter>&amp;L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BCAB-D9C8-44AA-BB4B-061C56F98DF3}">
  <sheetPr>
    <tabColor rgb="FFD0DE4E"/>
  </sheetPr>
  <dimension ref="A1:J32"/>
  <sheetViews>
    <sheetView workbookViewId="0" topLeftCell="A1">
      <selection activeCell="F11" sqref="F11"/>
    </sheetView>
  </sheetViews>
  <sheetFormatPr defaultColWidth="0" defaultRowHeight="15"/>
  <cols>
    <col min="1" max="1" width="51.28125" style="4" customWidth="1"/>
    <col min="2" max="2" width="9.140625" style="4" customWidth="1"/>
    <col min="3" max="3" width="16.421875" style="4" customWidth="1"/>
    <col min="4" max="4" width="21.7109375" style="4" customWidth="1"/>
    <col min="5" max="5" width="19.57421875" style="4" customWidth="1"/>
    <col min="6" max="6" width="25.140625" style="4" customWidth="1"/>
    <col min="7" max="7" width="26.57421875" style="0" customWidth="1"/>
    <col min="8" max="9" width="0" style="0" hidden="1" customWidth="1"/>
    <col min="10" max="16384" width="9.140625" style="0" hidden="1" customWidth="1"/>
  </cols>
  <sheetData>
    <row r="1" spans="1:9" ht="52.5" customHeight="1">
      <c r="A1" s="408" t="s">
        <v>107</v>
      </c>
      <c r="B1" s="408"/>
      <c r="C1" s="408"/>
      <c r="D1" s="408"/>
      <c r="E1" s="408"/>
      <c r="F1" s="408"/>
      <c r="G1" s="13"/>
      <c r="H1" s="5"/>
      <c r="I1" s="5"/>
    </row>
    <row r="2" spans="1:7" ht="15">
      <c r="A2" s="78" t="s">
        <v>24</v>
      </c>
      <c r="B2" s="78"/>
      <c r="C2" s="76" t="s">
        <v>114</v>
      </c>
      <c r="D2" s="83" t="s">
        <v>115</v>
      </c>
      <c r="E2" s="83" t="s">
        <v>116</v>
      </c>
      <c r="F2" s="79"/>
      <c r="G2" s="78" t="s">
        <v>37</v>
      </c>
    </row>
    <row r="3" spans="1:7" ht="15">
      <c r="A3" s="194" t="s">
        <v>22</v>
      </c>
      <c r="B3" s="194" t="s">
        <v>23</v>
      </c>
      <c r="C3" s="194" t="s">
        <v>25</v>
      </c>
      <c r="D3" s="194" t="s">
        <v>25</v>
      </c>
      <c r="E3" s="194" t="s">
        <v>25</v>
      </c>
      <c r="F3" s="79"/>
      <c r="G3" s="194" t="s">
        <v>23</v>
      </c>
    </row>
    <row r="4" spans="1:7" ht="15">
      <c r="A4" s="80" t="s">
        <v>3</v>
      </c>
      <c r="B4" s="80">
        <v>1</v>
      </c>
      <c r="C4" s="77">
        <v>0.45</v>
      </c>
      <c r="D4" s="77">
        <v>0.45</v>
      </c>
      <c r="E4" s="85">
        <v>0.3</v>
      </c>
      <c r="F4" s="79"/>
      <c r="G4" s="81" t="s">
        <v>113</v>
      </c>
    </row>
    <row r="5" spans="1:7" ht="15">
      <c r="A5" s="80" t="s">
        <v>4</v>
      </c>
      <c r="B5" s="80">
        <v>2</v>
      </c>
      <c r="C5" s="77">
        <v>0.55</v>
      </c>
      <c r="D5" s="77">
        <v>0.55</v>
      </c>
      <c r="E5" s="85">
        <v>0.4</v>
      </c>
      <c r="F5" s="79"/>
      <c r="G5" s="13"/>
    </row>
    <row r="6" spans="1:7" ht="15">
      <c r="A6" s="80" t="s">
        <v>5</v>
      </c>
      <c r="B6" s="80">
        <v>3</v>
      </c>
      <c r="C6" s="77">
        <v>0.65</v>
      </c>
      <c r="D6" s="77">
        <v>0.65</v>
      </c>
      <c r="E6" s="85">
        <v>0.5</v>
      </c>
      <c r="F6" s="79"/>
      <c r="G6" s="13"/>
    </row>
    <row r="7" spans="1:7" ht="15">
      <c r="A7" s="13"/>
      <c r="B7" s="13"/>
      <c r="C7" s="13"/>
      <c r="D7" s="13"/>
      <c r="E7" s="13"/>
      <c r="F7" s="13"/>
      <c r="G7" s="13"/>
    </row>
    <row r="8" spans="1:7" ht="15">
      <c r="A8" s="3" t="s">
        <v>26</v>
      </c>
      <c r="B8" s="3"/>
      <c r="C8" s="13"/>
      <c r="D8" s="13"/>
      <c r="E8" s="13"/>
      <c r="F8" s="3" t="s">
        <v>35</v>
      </c>
      <c r="G8" s="13"/>
    </row>
    <row r="9" spans="1:7" ht="15">
      <c r="A9" s="193" t="s">
        <v>22</v>
      </c>
      <c r="B9" s="193" t="s">
        <v>23</v>
      </c>
      <c r="C9" s="13"/>
      <c r="D9" s="13"/>
      <c r="E9" s="13"/>
      <c r="F9" s="193" t="s">
        <v>23</v>
      </c>
      <c r="G9" s="13"/>
    </row>
    <row r="10" spans="1:7" ht="15">
      <c r="A10" s="14" t="s">
        <v>21</v>
      </c>
      <c r="B10" s="14">
        <v>1</v>
      </c>
      <c r="C10" s="13"/>
      <c r="D10" s="13"/>
      <c r="E10" s="13"/>
      <c r="F10" s="73">
        <v>0.0511</v>
      </c>
      <c r="G10" s="13"/>
    </row>
    <row r="11" spans="1:7" ht="15">
      <c r="A11" s="14" t="s">
        <v>14</v>
      </c>
      <c r="B11" s="14">
        <v>0</v>
      </c>
      <c r="C11" s="13"/>
      <c r="D11" s="13"/>
      <c r="E11" s="84" t="s">
        <v>102</v>
      </c>
      <c r="F11" s="72" t="s">
        <v>104</v>
      </c>
      <c r="G11" s="13"/>
    </row>
    <row r="12" spans="1:7" ht="15">
      <c r="A12" s="13"/>
      <c r="B12" s="13"/>
      <c r="C12" s="13"/>
      <c r="D12" s="13"/>
      <c r="E12" s="13"/>
      <c r="F12" s="13" t="s">
        <v>103</v>
      </c>
      <c r="G12" s="13"/>
    </row>
    <row r="13" spans="1:7" ht="15">
      <c r="A13" s="3" t="s">
        <v>38</v>
      </c>
      <c r="B13" s="13"/>
      <c r="C13" s="13"/>
      <c r="D13" s="13"/>
      <c r="E13" s="13"/>
      <c r="F13" s="13"/>
      <c r="G13" s="13"/>
    </row>
    <row r="14" spans="1:7" ht="15">
      <c r="A14" s="193" t="s">
        <v>23</v>
      </c>
      <c r="B14" s="15"/>
      <c r="C14" s="13"/>
      <c r="D14" s="13"/>
      <c r="E14" s="13"/>
      <c r="F14" s="3" t="s">
        <v>32</v>
      </c>
      <c r="G14" s="13"/>
    </row>
    <row r="15" spans="1:7" ht="15">
      <c r="A15" s="14" t="s">
        <v>2</v>
      </c>
      <c r="B15" s="16"/>
      <c r="C15" s="13"/>
      <c r="D15" s="13"/>
      <c r="E15" s="13"/>
      <c r="F15" s="193" t="s">
        <v>23</v>
      </c>
      <c r="G15" s="13"/>
    </row>
    <row r="16" spans="1:7" ht="15">
      <c r="A16" s="14" t="s">
        <v>6</v>
      </c>
      <c r="B16" s="13"/>
      <c r="C16" s="13"/>
      <c r="D16" s="13"/>
      <c r="E16" s="13"/>
      <c r="F16" s="14">
        <v>0.21</v>
      </c>
      <c r="G16" s="13"/>
    </row>
    <row r="17" spans="1:7" ht="15">
      <c r="A17" s="14" t="s">
        <v>27</v>
      </c>
      <c r="B17" s="13"/>
      <c r="C17" s="13"/>
      <c r="D17" s="13"/>
      <c r="E17" s="13"/>
      <c r="F17" s="14">
        <v>0</v>
      </c>
      <c r="G17" s="13"/>
    </row>
    <row r="18" spans="1:7" ht="15">
      <c r="A18" s="14" t="s">
        <v>30</v>
      </c>
      <c r="B18" s="13"/>
      <c r="C18" s="13"/>
      <c r="D18" s="13"/>
      <c r="E18" s="13"/>
      <c r="F18" s="13"/>
      <c r="G18" s="13"/>
    </row>
    <row r="19" spans="1:7" ht="15">
      <c r="A19" s="13"/>
      <c r="B19" s="13"/>
      <c r="C19" s="13"/>
      <c r="D19" s="13"/>
      <c r="E19" s="13"/>
      <c r="F19" s="13"/>
      <c r="G19" s="13"/>
    </row>
    <row r="20" spans="1:7" ht="15">
      <c r="A20" s="13"/>
      <c r="B20" s="13"/>
      <c r="C20" s="13"/>
      <c r="D20" s="13"/>
      <c r="E20" s="13"/>
      <c r="F20" s="13"/>
      <c r="G20" s="13"/>
    </row>
    <row r="21" spans="1:7" ht="15">
      <c r="A21" s="3" t="s">
        <v>29</v>
      </c>
      <c r="B21" s="3"/>
      <c r="C21" s="13"/>
      <c r="D21" s="13"/>
      <c r="E21" s="13"/>
      <c r="F21" s="13"/>
      <c r="G21" s="13"/>
    </row>
    <row r="22" spans="1:7" ht="15">
      <c r="A22" s="193" t="s">
        <v>22</v>
      </c>
      <c r="B22" s="193" t="s">
        <v>23</v>
      </c>
      <c r="C22" s="13"/>
      <c r="D22" s="13"/>
      <c r="E22" s="13"/>
      <c r="F22" s="13"/>
      <c r="G22" s="13"/>
    </row>
    <row r="23" spans="1:7" ht="15">
      <c r="A23" s="14" t="s">
        <v>40</v>
      </c>
      <c r="B23" s="14">
        <f>IF(Tāme!E7&lt;'Atbalsta noteikšana no 01.2024'!E8,0,1)</f>
        <v>1</v>
      </c>
      <c r="C23" s="19"/>
      <c r="D23" s="19"/>
      <c r="E23" s="13"/>
      <c r="F23" s="13"/>
      <c r="G23" s="13"/>
    </row>
    <row r="24" spans="1:7" ht="15">
      <c r="A24" s="13"/>
      <c r="B24" s="13"/>
      <c r="C24" s="13"/>
      <c r="D24" s="13"/>
      <c r="E24" s="13"/>
      <c r="F24" s="13"/>
      <c r="G24" s="13"/>
    </row>
    <row r="25" spans="1:10" ht="15">
      <c r="A25" s="27"/>
      <c r="B25"/>
      <c r="C25" s="17"/>
      <c r="D25"/>
      <c r="E25"/>
      <c r="F25"/>
      <c r="H25" s="14"/>
      <c r="I25" s="14"/>
      <c r="J25" s="14"/>
    </row>
    <row r="26" spans="1:10" s="22" customFormat="1" ht="30">
      <c r="A26" s="191" t="s">
        <v>86</v>
      </c>
      <c r="B26" s="192" t="s">
        <v>23</v>
      </c>
      <c r="C26" s="407" t="s">
        <v>83</v>
      </c>
      <c r="D26" s="407"/>
      <c r="E26" s="407"/>
      <c r="F26" s="407"/>
      <c r="H26" s="23"/>
      <c r="I26" s="23"/>
      <c r="J26" s="23"/>
    </row>
    <row r="27" spans="1:10" ht="17.25" customHeight="1">
      <c r="A27" s="20" t="s">
        <v>128</v>
      </c>
      <c r="B27" s="21">
        <f>_xlfn.IFERROR(IF(Finansējums!G63/Finansējums!F63&lt;5%,0,1),1)</f>
        <v>1</v>
      </c>
      <c r="C27" s="14" t="s">
        <v>79</v>
      </c>
      <c r="D27" s="14"/>
      <c r="E27" s="14"/>
      <c r="F27" s="14"/>
      <c r="H27" s="14"/>
      <c r="I27" s="14"/>
      <c r="J27" s="14"/>
    </row>
    <row r="28" spans="1:6" ht="15">
      <c r="A28"/>
      <c r="B28"/>
      <c r="C28"/>
      <c r="D28"/>
      <c r="E28"/>
      <c r="F28"/>
    </row>
    <row r="29" spans="1:6" ht="15">
      <c r="A29" s="27"/>
      <c r="B29"/>
      <c r="C29"/>
      <c r="D29"/>
      <c r="E29"/>
      <c r="F29"/>
    </row>
    <row r="30" spans="1:6" s="22" customFormat="1" ht="30">
      <c r="A30" s="191" t="s">
        <v>85</v>
      </c>
      <c r="B30" s="192" t="s">
        <v>23</v>
      </c>
      <c r="C30" s="407" t="s">
        <v>82</v>
      </c>
      <c r="D30" s="407"/>
      <c r="E30" s="407"/>
      <c r="F30" s="407"/>
    </row>
    <row r="31" spans="1:6" ht="15">
      <c r="A31" s="24" t="s">
        <v>80</v>
      </c>
      <c r="B31" s="25">
        <f>IF(Finansējums!H65&gt;=1,1,0)</f>
        <v>0</v>
      </c>
      <c r="C31" s="26"/>
      <c r="D31" s="26"/>
      <c r="E31" s="26"/>
      <c r="F31" s="26"/>
    </row>
    <row r="32" spans="1:6" ht="30">
      <c r="A32" s="24" t="s">
        <v>81</v>
      </c>
      <c r="B32" s="25" t="str">
        <f>IF(B31=0,"N/A",IF(Finansējums!H65&lt;Finansējums!J65,0,1))</f>
        <v>N/A</v>
      </c>
      <c r="C32" s="25" t="s">
        <v>84</v>
      </c>
      <c r="D32" s="25"/>
      <c r="E32" s="25"/>
      <c r="F32" s="25"/>
    </row>
    <row r="33" ht="15"/>
    <row r="34" ht="15"/>
    <row r="35" ht="15"/>
  </sheetData>
  <mergeCells count="3">
    <mergeCell ref="C26:F26"/>
    <mergeCell ref="C30:F30"/>
    <mergeCell ref="A1:F1"/>
  </mergeCells>
  <hyperlinks>
    <hyperlink ref="F11" r:id="rId1" display="https://competition-policy.ec.europa.eu/state-aid/legislation/reference-discount-rates-and-recovery-interest-rates/reference-and-discount-rates_en"/>
  </hyperlinks>
  <printOptions/>
  <pageMargins left="0.7" right="0.7" top="0.75" bottom="0.75" header="0.3" footer="0.3"/>
  <pageSetup horizontalDpi="600" verticalDpi="600" orientation="portrait" paperSize="9"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C5377C88C17F43A51C577BC99B167A" ma:contentTypeVersion="6" ma:contentTypeDescription="Create a new document." ma:contentTypeScope="" ma:versionID="19a9a3a2ef97e6b20d70742564b966e8">
  <xsd:schema xmlns:xsd="http://www.w3.org/2001/XMLSchema" xmlns:xs="http://www.w3.org/2001/XMLSchema" xmlns:p="http://schemas.microsoft.com/office/2006/metadata/properties" xmlns:ns2="1292ee34-4d1a-4021-b06e-da1d4e4e8dad" xmlns:ns3="bc35ba10-ad87-4871-adb7-193f49ff68c8" targetNamespace="http://schemas.microsoft.com/office/2006/metadata/properties" ma:root="true" ma:fieldsID="40d025d07cc45000ac894a0e7d64c8ff" ns2:_="" ns3:_="">
    <xsd:import namespace="1292ee34-4d1a-4021-b06e-da1d4e4e8dad"/>
    <xsd:import namespace="bc35ba10-ad87-4871-adb7-193f49ff68c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2ee34-4d1a-4021-b06e-da1d4e4e8d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35ba10-ad87-4871-adb7-193f49ff68c8"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AB11C1-9387-44E5-8E30-E1E774E17914}">
  <ds:schemaRefs>
    <ds:schemaRef ds:uri="http://purl.org/dc/dcmitype/"/>
    <ds:schemaRef ds:uri="http://www.w3.org/XML/1998/namespace"/>
    <ds:schemaRef ds:uri="bc35ba10-ad87-4871-adb7-193f49ff68c8"/>
    <ds:schemaRef ds:uri="http://purl.org/dc/terms/"/>
    <ds:schemaRef ds:uri="http://purl.org/dc/elements/1.1/"/>
    <ds:schemaRef ds:uri="1292ee34-4d1a-4021-b06e-da1d4e4e8dad"/>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2277B85-6E43-41B0-A150-2ABF543C6626}"/>
</file>

<file path=customXml/itemProps3.xml><?xml version="1.0" encoding="utf-8"?>
<ds:datastoreItem xmlns:ds="http://schemas.openxmlformats.org/officeDocument/2006/customXml" ds:itemID="{34C7BDB1-6A05-4731-8ECB-DB89D63A8A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Pārupa</dc:creator>
  <cp:keywords/>
  <dc:description/>
  <cp:lastModifiedBy>Līga Mellēna</cp:lastModifiedBy>
  <cp:lastPrinted>2023-04-21T19:34:39Z</cp:lastPrinted>
  <dcterms:created xsi:type="dcterms:W3CDTF">2022-10-07T17:17:46Z</dcterms:created>
  <dcterms:modified xsi:type="dcterms:W3CDTF">2024-02-20T19:20:07Z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0x0101009CC5377C88C17F43A51C577BC99B167A</vt:lpwstr>
  </property>
</Properties>
</file>